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1600" windowHeight="9885"/>
  </bookViews>
  <sheets>
    <sheet name="ТБЗ" sheetId="1" r:id="rId1"/>
    <sheet name="Лист2" sheetId="2" r:id="rId2"/>
    <sheet name="Лелик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3" i="1" l="1"/>
  <c r="M123" i="1"/>
  <c r="L123" i="1"/>
  <c r="I123" i="1"/>
  <c r="F123" i="1"/>
  <c r="D123" i="1"/>
  <c r="N122" i="1"/>
  <c r="M122" i="1"/>
  <c r="L122" i="1"/>
  <c r="I122" i="1"/>
  <c r="F122" i="1"/>
  <c r="D122" i="1"/>
  <c r="L124" i="1"/>
  <c r="N121" i="1" l="1"/>
  <c r="M121" i="1"/>
  <c r="F121" i="1"/>
  <c r="D121" i="1"/>
  <c r="I121" i="1"/>
  <c r="L121" i="1"/>
  <c r="N120" i="1" l="1"/>
  <c r="M120" i="1"/>
  <c r="I120" i="1"/>
  <c r="D120" i="1"/>
  <c r="F120" i="1"/>
  <c r="L120" i="1"/>
  <c r="N119" i="1" l="1"/>
  <c r="M119" i="1"/>
  <c r="I119" i="1"/>
  <c r="F119" i="1"/>
  <c r="D119" i="1"/>
  <c r="L119" i="1"/>
  <c r="N118" i="1" l="1"/>
  <c r="M118" i="1"/>
  <c r="L118" i="1"/>
  <c r="I118" i="1"/>
  <c r="D118" i="1"/>
  <c r="F118" i="1"/>
  <c r="N117" i="1" l="1"/>
  <c r="M117" i="1"/>
  <c r="I117" i="1"/>
  <c r="D117" i="1"/>
  <c r="F117" i="1"/>
  <c r="L117" i="1"/>
  <c r="N116" i="1" l="1"/>
  <c r="M116" i="1"/>
  <c r="I116" i="1"/>
  <c r="F116" i="1"/>
  <c r="D116" i="1"/>
  <c r="L116" i="1" l="1"/>
  <c r="K116" i="1"/>
  <c r="N115" i="1" l="1"/>
  <c r="M115" i="1"/>
  <c r="I115" i="1"/>
  <c r="F115" i="1"/>
  <c r="D115" i="1"/>
  <c r="L115" i="1"/>
  <c r="K115" i="1"/>
  <c r="M107" i="1" l="1"/>
  <c r="M109" i="1"/>
  <c r="M110" i="1"/>
  <c r="M111" i="1"/>
  <c r="N113" i="1"/>
  <c r="I113" i="1"/>
  <c r="M113" i="1" s="1"/>
  <c r="M114" i="1"/>
  <c r="N114" i="1"/>
  <c r="D114" i="1"/>
  <c r="I114" i="1"/>
  <c r="K114" i="1"/>
  <c r="L114" i="1" s="1"/>
  <c r="F114" i="1"/>
  <c r="F113" i="1" l="1"/>
  <c r="F112" i="1"/>
  <c r="D113" i="1"/>
  <c r="D112" i="1"/>
  <c r="L112" i="1"/>
  <c r="L113" i="1"/>
  <c r="K113" i="1"/>
  <c r="N111" i="1" l="1"/>
  <c r="I111" i="1"/>
  <c r="D111" i="1"/>
  <c r="F111" i="1"/>
  <c r="L111" i="1"/>
  <c r="N110" i="1" l="1"/>
  <c r="I110" i="1"/>
  <c r="D110" i="1"/>
  <c r="F110" i="1"/>
  <c r="D5" i="3"/>
  <c r="L110" i="1"/>
  <c r="N109" i="1" l="1"/>
  <c r="N107" i="1"/>
  <c r="N106" i="1"/>
  <c r="M106" i="1"/>
  <c r="N105" i="1"/>
  <c r="M105" i="1"/>
  <c r="N104" i="1"/>
  <c r="M104" i="1"/>
  <c r="L109" i="1"/>
  <c r="F109" i="1"/>
  <c r="D109" i="1"/>
  <c r="F108" i="1" l="1"/>
  <c r="L108" i="1" l="1"/>
  <c r="I107" i="1"/>
  <c r="D108" i="1"/>
  <c r="E146" i="1" l="1"/>
  <c r="D146" i="1"/>
  <c r="C146" i="1"/>
  <c r="L107" i="1"/>
  <c r="I106" i="1"/>
  <c r="F107" i="1"/>
  <c r="D107" i="1"/>
  <c r="D106" i="1"/>
  <c r="F106" i="1"/>
  <c r="L106" i="1"/>
  <c r="I105" i="1"/>
  <c r="L105" i="1"/>
  <c r="F105" i="1"/>
  <c r="D105" i="1"/>
  <c r="I104" i="1"/>
  <c r="F104" i="1"/>
  <c r="D104" i="1"/>
  <c r="L104" i="1"/>
  <c r="L103" i="1"/>
  <c r="J103" i="1"/>
  <c r="I103" i="1"/>
  <c r="M103" i="1" s="1"/>
  <c r="F103" i="1"/>
  <c r="N103" i="1" s="1"/>
  <c r="D103" i="1"/>
  <c r="M102" i="1" l="1"/>
  <c r="I102" i="1"/>
  <c r="F102" i="1"/>
  <c r="N102" i="1" s="1"/>
  <c r="L102" i="1"/>
  <c r="D102" i="1"/>
  <c r="L101" i="1"/>
  <c r="I101" i="1"/>
  <c r="M101" i="1" s="1"/>
  <c r="F101" i="1"/>
  <c r="N101" i="1" s="1"/>
  <c r="D101" i="1"/>
  <c r="L100" i="1" l="1"/>
  <c r="I100" i="1"/>
  <c r="M100" i="1" s="1"/>
  <c r="F100" i="1"/>
  <c r="N100" i="1" s="1"/>
  <c r="D100" i="1"/>
  <c r="I99" i="1"/>
  <c r="M99" i="1" s="1"/>
  <c r="F99" i="1"/>
  <c r="N99" i="1" s="1"/>
  <c r="F98" i="1"/>
  <c r="N98" i="1" s="1"/>
  <c r="D99" i="1"/>
  <c r="I98" i="1" l="1"/>
  <c r="M98" i="1" s="1"/>
  <c r="D98" i="1"/>
  <c r="F97" i="1" l="1"/>
  <c r="N97" i="1" s="1"/>
  <c r="I97" i="1"/>
  <c r="M97" i="1" s="1"/>
  <c r="D97" i="1"/>
  <c r="L96" i="1" l="1"/>
  <c r="I96" i="1"/>
  <c r="M96" i="1" s="1"/>
  <c r="F96" i="1"/>
  <c r="N96" i="1" s="1"/>
  <c r="D96" i="1"/>
  <c r="I95" i="1" l="1"/>
  <c r="M95" i="1" s="1"/>
  <c r="F95" i="1"/>
  <c r="N95" i="1" s="1"/>
  <c r="D95" i="1"/>
  <c r="L95" i="1"/>
  <c r="M94" i="1" l="1"/>
  <c r="N94" i="1"/>
  <c r="L94" i="1"/>
  <c r="L93" i="1"/>
  <c r="F94" i="1"/>
  <c r="D94" i="1"/>
  <c r="I94" i="1"/>
  <c r="N92" i="1" l="1"/>
  <c r="M92" i="1"/>
  <c r="F92" i="1"/>
  <c r="I92" i="1"/>
  <c r="D92" i="1"/>
  <c r="N91" i="1"/>
  <c r="M91" i="1"/>
  <c r="N90" i="1"/>
  <c r="M90" i="1"/>
  <c r="F91" i="1"/>
  <c r="I91" i="1"/>
  <c r="D91" i="1"/>
  <c r="I90" i="1"/>
  <c r="F90" i="1"/>
  <c r="D90" i="1"/>
  <c r="L90" i="1"/>
  <c r="L91" i="1"/>
  <c r="L92" i="1"/>
  <c r="M88" i="1" l="1"/>
  <c r="M89" i="1"/>
  <c r="N89" i="1"/>
  <c r="I89" i="1"/>
  <c r="D89" i="1"/>
  <c r="F89" i="1"/>
  <c r="L89" i="1"/>
  <c r="N88" i="1" l="1"/>
  <c r="L88" i="1"/>
  <c r="F88" i="1"/>
  <c r="D88" i="1"/>
  <c r="I88" i="1"/>
  <c r="N87" i="1"/>
  <c r="M87" i="1"/>
  <c r="L87" i="1"/>
  <c r="D87" i="1"/>
  <c r="F87" i="1"/>
  <c r="F86" i="1"/>
  <c r="E86" i="1"/>
  <c r="I87" i="1"/>
  <c r="I83" i="1" l="1"/>
  <c r="I86" i="1"/>
  <c r="M86" i="1"/>
  <c r="L86" i="1"/>
  <c r="N86" i="1"/>
  <c r="D86" i="1"/>
  <c r="N85" i="1"/>
  <c r="M85" i="1"/>
  <c r="F85" i="1"/>
  <c r="D85" i="1"/>
  <c r="L85" i="1" l="1"/>
  <c r="M84" i="1"/>
  <c r="N84" i="1"/>
  <c r="F84" i="1"/>
  <c r="D84" i="1"/>
  <c r="G161" i="1"/>
  <c r="F161" i="1"/>
  <c r="N83" i="1" l="1"/>
  <c r="M83" i="1"/>
  <c r="F83" i="1"/>
  <c r="D83" i="1"/>
  <c r="M41" i="1" l="1"/>
  <c r="N56" i="1"/>
  <c r="M56" i="1"/>
  <c r="N82" i="1"/>
  <c r="M82" i="1"/>
  <c r="F82" i="1"/>
  <c r="D82" i="1"/>
  <c r="I82" i="1"/>
  <c r="L82" i="1"/>
  <c r="N81" i="1" l="1"/>
  <c r="M81" i="1"/>
  <c r="L81" i="1"/>
  <c r="O133" i="1"/>
  <c r="O132" i="1"/>
  <c r="I81" i="1"/>
  <c r="F81" i="1"/>
  <c r="D81" i="1"/>
  <c r="I80" i="1" l="1"/>
  <c r="N80" i="1"/>
  <c r="M80" i="1"/>
  <c r="F80" i="1"/>
  <c r="D80" i="1"/>
  <c r="M79" i="1"/>
  <c r="K80" i="1"/>
  <c r="N79" i="1" l="1"/>
  <c r="L79" i="1"/>
  <c r="I79" i="1"/>
  <c r="D79" i="1"/>
  <c r="F79" i="1"/>
  <c r="N78" i="1" l="1"/>
  <c r="M78" i="1"/>
  <c r="C3" i="3" l="1"/>
  <c r="G159" i="1"/>
  <c r="F159" i="1"/>
  <c r="L78" i="1"/>
  <c r="T78" i="1"/>
  <c r="I78" i="1"/>
  <c r="D78" i="1"/>
  <c r="F78" i="1"/>
  <c r="D3" i="3" l="1"/>
  <c r="D4" i="3"/>
  <c r="N77" i="1"/>
  <c r="M77" i="1"/>
  <c r="S76" i="1"/>
  <c r="F77" i="1"/>
  <c r="I77" i="1"/>
  <c r="D77" i="1"/>
  <c r="N76" i="1"/>
  <c r="M76" i="1"/>
  <c r="F76" i="1"/>
  <c r="I76" i="1"/>
  <c r="D76" i="1"/>
  <c r="N75" i="1" l="1"/>
  <c r="M75" i="1"/>
  <c r="L75" i="1"/>
  <c r="I75" i="1"/>
  <c r="F75" i="1"/>
  <c r="D75" i="1"/>
  <c r="N74" i="1" l="1"/>
  <c r="M74" i="1"/>
  <c r="L74" i="1"/>
  <c r="I74" i="1"/>
  <c r="F74" i="1"/>
  <c r="D74" i="1"/>
  <c r="N73" i="1" l="1"/>
  <c r="M73" i="1"/>
  <c r="F73" i="1"/>
  <c r="D73" i="1"/>
  <c r="L73" i="1"/>
  <c r="I73" i="1"/>
  <c r="M72" i="1" l="1"/>
  <c r="N72" i="1"/>
  <c r="L72" i="1"/>
  <c r="I72" i="1"/>
  <c r="F72" i="1"/>
  <c r="D72" i="1"/>
  <c r="M71" i="1" l="1"/>
  <c r="N71" i="1"/>
  <c r="L71" i="1"/>
  <c r="F71" i="1"/>
  <c r="D71" i="1"/>
  <c r="N70" i="1" l="1"/>
  <c r="M70" i="1"/>
  <c r="L70" i="1"/>
  <c r="F70" i="1"/>
  <c r="D70" i="1"/>
  <c r="N69" i="1" l="1"/>
  <c r="L69" i="1"/>
  <c r="M69" i="1"/>
  <c r="F69" i="1"/>
  <c r="D69" i="1"/>
  <c r="R68" i="1" l="1"/>
  <c r="L68" i="1"/>
  <c r="F68" i="1"/>
  <c r="D68" i="1"/>
  <c r="N68" i="1" s="1"/>
  <c r="M68" i="1" l="1"/>
  <c r="L67" i="1"/>
  <c r="F67" i="1"/>
  <c r="D67" i="1"/>
  <c r="N67" i="1" s="1"/>
  <c r="M67" i="1" l="1"/>
  <c r="L66" i="1"/>
  <c r="F66" i="1"/>
  <c r="D66" i="1"/>
  <c r="M66" i="1" s="1"/>
  <c r="N66" i="1" l="1"/>
  <c r="F64" i="1"/>
  <c r="D64" i="1"/>
  <c r="M64" i="1" s="1"/>
  <c r="F56" i="1"/>
  <c r="D56" i="1"/>
  <c r="L65" i="1"/>
  <c r="F65" i="1"/>
  <c r="D65" i="1"/>
  <c r="L64" i="1"/>
  <c r="M65" i="1" l="1"/>
  <c r="N65" i="1"/>
  <c r="N64" i="1"/>
  <c r="L63" i="1"/>
  <c r="L62" i="1"/>
  <c r="L61" i="1"/>
  <c r="N60" i="1"/>
  <c r="M60" i="1"/>
  <c r="L60" i="1"/>
  <c r="F60" i="1"/>
  <c r="D60" i="1"/>
  <c r="F59" i="1"/>
  <c r="L59" i="1"/>
  <c r="D59" i="1"/>
  <c r="M59" i="1" s="1"/>
  <c r="N59" i="1" l="1"/>
  <c r="D58" i="1"/>
  <c r="M58" i="1" s="1"/>
  <c r="F58" i="1"/>
  <c r="L58" i="1"/>
  <c r="M57" i="1"/>
  <c r="F57" i="1"/>
  <c r="N57" i="1" s="1"/>
  <c r="D57" i="1"/>
  <c r="L57" i="1"/>
  <c r="N58" i="1" l="1"/>
  <c r="L55" i="1"/>
  <c r="L56" i="1"/>
  <c r="L54" i="1" l="1"/>
  <c r="F54" i="1"/>
  <c r="D54" i="1"/>
  <c r="N54" i="1" s="1"/>
  <c r="N53" i="1"/>
  <c r="L53" i="1"/>
  <c r="M53" i="1"/>
  <c r="F53" i="1"/>
  <c r="D53" i="1"/>
  <c r="L52" i="1"/>
  <c r="F52" i="1"/>
  <c r="D52" i="1"/>
  <c r="N52" i="1" s="1"/>
  <c r="N51" i="1"/>
  <c r="L51" i="1"/>
  <c r="F51" i="1"/>
  <c r="D51" i="1"/>
  <c r="M51" i="1" s="1"/>
  <c r="M52" i="1" l="1"/>
  <c r="M54" i="1"/>
  <c r="L50" i="1"/>
  <c r="F50" i="1"/>
  <c r="D50" i="1"/>
  <c r="N50" i="1" s="1"/>
  <c r="M50" i="1" l="1"/>
  <c r="L49" i="1"/>
  <c r="F49" i="1"/>
  <c r="D49" i="1"/>
  <c r="N49" i="1" s="1"/>
  <c r="M49" i="1" l="1"/>
  <c r="L48" i="1"/>
  <c r="D48" i="1"/>
  <c r="N48" i="1" s="1"/>
  <c r="F48" i="1"/>
  <c r="L47" i="1"/>
  <c r="F47" i="1"/>
  <c r="D47" i="1"/>
  <c r="M48" i="1" l="1"/>
  <c r="N47" i="1"/>
  <c r="M47" i="1"/>
  <c r="L46" i="1"/>
  <c r="F46" i="1"/>
  <c r="D46" i="1"/>
  <c r="L45" i="1"/>
  <c r="F45" i="1"/>
  <c r="D45" i="1"/>
  <c r="M45" i="1" s="1"/>
  <c r="N46" i="1" l="1"/>
  <c r="M46" i="1"/>
  <c r="N45" i="1"/>
  <c r="F44" i="1"/>
  <c r="L44" i="1"/>
  <c r="F43" i="1"/>
  <c r="D44" i="1"/>
  <c r="L43" i="1"/>
  <c r="D43" i="1"/>
  <c r="N44" i="1" l="1"/>
  <c r="N43" i="1"/>
  <c r="M43" i="1"/>
  <c r="M44" i="1"/>
  <c r="F42" i="1" l="1"/>
  <c r="F41" i="1"/>
  <c r="F40" i="1"/>
  <c r="F39" i="1"/>
  <c r="F38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D42" i="1"/>
  <c r="D41" i="1"/>
  <c r="D40" i="1"/>
  <c r="D39" i="1"/>
  <c r="D38" i="1"/>
  <c r="D35" i="1"/>
  <c r="M35" i="1" s="1"/>
  <c r="D21" i="1"/>
  <c r="M21" i="1" s="1"/>
  <c r="D34" i="1"/>
  <c r="M34" i="1" s="1"/>
  <c r="D33" i="1"/>
  <c r="M33" i="1" s="1"/>
  <c r="D32" i="1"/>
  <c r="M32" i="1" s="1"/>
  <c r="D31" i="1"/>
  <c r="M31" i="1" s="1"/>
  <c r="D30" i="1"/>
  <c r="M30" i="1" s="1"/>
  <c r="D29" i="1"/>
  <c r="M29" i="1" s="1"/>
  <c r="D28" i="1"/>
  <c r="M28" i="1" s="1"/>
  <c r="D27" i="1"/>
  <c r="M27" i="1" s="1"/>
  <c r="D26" i="1"/>
  <c r="M26" i="1" s="1"/>
  <c r="D25" i="1"/>
  <c r="M25" i="1" s="1"/>
  <c r="D24" i="1"/>
  <c r="M24" i="1" s="1"/>
  <c r="D23" i="1"/>
  <c r="M23" i="1" s="1"/>
  <c r="D22" i="1"/>
  <c r="D20" i="1"/>
  <c r="M20" i="1" s="1"/>
  <c r="D19" i="1"/>
  <c r="M19" i="1" s="1"/>
  <c r="D18" i="1"/>
  <c r="M18" i="1" s="1"/>
  <c r="D17" i="1"/>
  <c r="M17" i="1" s="1"/>
  <c r="D16" i="1"/>
  <c r="M16" i="1" s="1"/>
  <c r="D15" i="1"/>
  <c r="M15" i="1" s="1"/>
  <c r="D14" i="1"/>
  <c r="M14" i="1" s="1"/>
  <c r="D13" i="1"/>
  <c r="M13" i="1" s="1"/>
  <c r="D12" i="1"/>
  <c r="M12" i="1" s="1"/>
  <c r="D11" i="1"/>
  <c r="M11" i="1" s="1"/>
  <c r="D10" i="1"/>
  <c r="D9" i="1"/>
  <c r="D8" i="1"/>
  <c r="M8" i="1" s="1"/>
  <c r="D7" i="1"/>
  <c r="M7" i="1" s="1"/>
  <c r="D6" i="1"/>
  <c r="M6" i="1" s="1"/>
  <c r="D5" i="1"/>
  <c r="M5" i="1" s="1"/>
  <c r="D4" i="1"/>
  <c r="M4" i="1" s="1"/>
  <c r="D3" i="1"/>
  <c r="M3" i="1" s="1"/>
  <c r="L42" i="1"/>
  <c r="L41" i="1"/>
  <c r="N38" i="1" l="1"/>
  <c r="M38" i="1"/>
  <c r="N40" i="1"/>
  <c r="M40" i="1"/>
  <c r="N42" i="1"/>
  <c r="M42" i="1"/>
  <c r="N41" i="1"/>
  <c r="N39" i="1"/>
  <c r="M39" i="1"/>
  <c r="N31" i="1"/>
  <c r="N28" i="1"/>
  <c r="N23" i="1"/>
  <c r="N35" i="1"/>
  <c r="N14" i="1"/>
  <c r="N19" i="1"/>
  <c r="N20" i="1"/>
  <c r="N22" i="1"/>
  <c r="N21" i="1"/>
  <c r="N15" i="1"/>
  <c r="N12" i="1"/>
  <c r="N16" i="1"/>
  <c r="N24" i="1"/>
  <c r="N32" i="1"/>
  <c r="N17" i="1"/>
  <c r="N25" i="1"/>
  <c r="N33" i="1"/>
  <c r="N18" i="1"/>
  <c r="N26" i="1"/>
  <c r="N34" i="1"/>
  <c r="N27" i="1"/>
  <c r="M22" i="1"/>
  <c r="N13" i="1"/>
  <c r="N29" i="1"/>
  <c r="N30" i="1"/>
  <c r="L40" i="1"/>
  <c r="L39" i="1"/>
  <c r="L38" i="1" l="1"/>
  <c r="L37" i="1" l="1"/>
  <c r="L36" i="1" l="1"/>
  <c r="L35" i="1" l="1"/>
  <c r="L34" i="1" l="1"/>
  <c r="L33" i="1" l="1"/>
  <c r="L32" i="1" l="1"/>
  <c r="L31" i="1" l="1"/>
  <c r="L30" i="1" l="1"/>
  <c r="L29" i="1" l="1"/>
  <c r="L28" i="1"/>
  <c r="L27" i="1" l="1"/>
  <c r="L26" i="1"/>
  <c r="L25" i="1" l="1"/>
  <c r="L24" i="1" l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L83" i="1"/>
</calcChain>
</file>

<file path=xl/comments1.xml><?xml version="1.0" encoding="utf-8"?>
<comments xmlns="http://schemas.openxmlformats.org/spreadsheetml/2006/main">
  <authors>
    <author>Автор</author>
  </authors>
  <commentList>
    <comment ref="K5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Бонусные 2 литров</t>
        </r>
      </text>
    </comment>
    <comment ref="H11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Сброс из за топливного насоса</t>
        </r>
      </text>
    </comment>
  </commentList>
</comments>
</file>

<file path=xl/sharedStrings.xml><?xml version="1.0" encoding="utf-8"?>
<sst xmlns="http://schemas.openxmlformats.org/spreadsheetml/2006/main" count="202" uniqueCount="59">
  <si>
    <t>№ п.п</t>
  </si>
  <si>
    <t>Дата</t>
  </si>
  <si>
    <t>Тип заправки</t>
  </si>
  <si>
    <t>полная</t>
  </si>
  <si>
    <t>Цена за литр</t>
  </si>
  <si>
    <t>Всего</t>
  </si>
  <si>
    <t>na</t>
  </si>
  <si>
    <t>частичная</t>
  </si>
  <si>
    <t>Расход 
л /100 км</t>
  </si>
  <si>
    <t>Средняя скорость км/час</t>
  </si>
  <si>
    <t>Расход топлива по БК</t>
  </si>
  <si>
    <t>Одометр</t>
  </si>
  <si>
    <t>Пробег на заправке</t>
  </si>
  <si>
    <t>Моточасы БК</t>
  </si>
  <si>
    <t>Прочие расходы</t>
  </si>
  <si>
    <t>Страховка 2014 -2015</t>
  </si>
  <si>
    <t>Сумма</t>
  </si>
  <si>
    <t>Моточасы</t>
  </si>
  <si>
    <t>Замена Масла ТО-0</t>
  </si>
  <si>
    <t>Отбор пробы масла перед ТО-1</t>
  </si>
  <si>
    <t>Взятие пробы перед ТО-0</t>
  </si>
  <si>
    <t>Доливка одного литра 5W-30 Chevron Delo 400LE</t>
  </si>
  <si>
    <t xml:space="preserve">Очистка ТС Shell </t>
  </si>
  <si>
    <t>Доливка 0,5 литра 5W-30 Chevron Delo 400LE</t>
  </si>
  <si>
    <t>Чистка топливной системы</t>
  </si>
  <si>
    <t>Перепрошивка клапана EGR и долив масла 0,8 л</t>
  </si>
  <si>
    <t>ТО-1, топлива -2 077 л</t>
  </si>
  <si>
    <t>Доливка масла л</t>
  </si>
  <si>
    <t>Наименование</t>
  </si>
  <si>
    <t>Топливо по БК литров</t>
  </si>
  <si>
    <t>Забор пробы на анализ</t>
  </si>
  <si>
    <t>ТО-2</t>
  </si>
  <si>
    <t>Страховка 2015-2016</t>
  </si>
  <si>
    <t>Завена воздушного фильтра</t>
  </si>
  <si>
    <t>К-во по БК</t>
  </si>
  <si>
    <t>К-во по чеку</t>
  </si>
  <si>
    <t>Заметки на полях</t>
  </si>
  <si>
    <t>Средняя скорость</t>
  </si>
  <si>
    <t>Средний расход</t>
  </si>
  <si>
    <t>Примечание</t>
  </si>
  <si>
    <t>Начался дачный сезон</t>
  </si>
  <si>
    <t>Замена Масла ТО-3 (фильтры масла, салона, воздушный двигателя)</t>
  </si>
  <si>
    <t>Замена Масла ТО-4 (фильтры масла, салона, воздушный двигателя)</t>
  </si>
  <si>
    <t>Пробег на масле</t>
  </si>
  <si>
    <t>Расход по трассе</t>
  </si>
  <si>
    <t>Доливка  5W-30 Chevron Delo 400LE</t>
  </si>
  <si>
    <t>на 1 100 рублей</t>
  </si>
  <si>
    <t>на 1 500 рублей</t>
  </si>
  <si>
    <t>на 2000 рублей</t>
  </si>
  <si>
    <t>на 1000</t>
  </si>
  <si>
    <t>Озывная</t>
  </si>
  <si>
    <t>на 1500</t>
  </si>
  <si>
    <t xml:space="preserve">Доливка  Total 8900 Rubia  10W-40 </t>
  </si>
  <si>
    <t>Замена Масла ТО-5 (фильтры масла, салона, воздушный двигателя, свечей)</t>
  </si>
  <si>
    <t>Замена Масла ТО-2 (фильтры масла, салона, воздушный двигателя, свечи)</t>
  </si>
  <si>
    <t>ТО-3 - замена масла и маслянного фильтра</t>
  </si>
  <si>
    <t>сброс из за морозов - 6350,47 литров</t>
  </si>
  <si>
    <t>Доливка 15W-40 0,5 литра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</si>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</sst>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11"/>
      <color rgb="FFFF0000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2" fontId="3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vertical="center"/>
    </xf>
    <xf numFmtId="0" fontId="1" fillId="0" borderId="0" xfId="0" applyFont="1" applyAlignment="1">
      <alignment horizontal="left" vertical="center"/>
    </xf>
    <xf numFmtId="4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4" fontId="4" fillId="2" borderId="0" xfId="0" applyNumberFormat="1" applyFont="1" applyFill="1" applyBorder="1" applyAlignment="1">
      <alignment horizontal="center" vertical="center"/>
    </xf>
    <xf numFmtId="4" fontId="4" fillId="2" borderId="0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Border="1" applyAlignment="1">
      <alignment horizontal="center" vertical="center" wrapText="1"/>
    </xf>
    <xf numFmtId="4" fontId="3" fillId="2" borderId="0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4" fontId="0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2" fontId="0" fillId="0" borderId="0" xfId="0" applyNumberFormat="1" applyBorder="1" applyAlignment="1">
      <alignment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left" vertical="center" wrapText="1"/>
    </xf>
    <xf numFmtId="4" fontId="0" fillId="0" borderId="1" xfId="0" applyNumberForma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93418021577125054"/>
          <c:y val="0.244360902255639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Лист2!$D$43</c:f>
              <c:strCache>
                <c:ptCount val="1"/>
                <c:pt idx="0">
                  <c:v>Расход 
л /100 км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Лист2!$C$44:$C$142</c:f>
              <c:numCache>
                <c:formatCode>General</c:formatCode>
                <c:ptCount val="99"/>
                <c:pt idx="0">
                  <c:v>28.86</c:v>
                </c:pt>
                <c:pt idx="1">
                  <c:v>26.38</c:v>
                </c:pt>
                <c:pt idx="2">
                  <c:v>26.67</c:v>
                </c:pt>
                <c:pt idx="3">
                  <c:v>23.89</c:v>
                </c:pt>
                <c:pt idx="4">
                  <c:v>27.49</c:v>
                </c:pt>
                <c:pt idx="5">
                  <c:v>33.69</c:v>
                </c:pt>
                <c:pt idx="6">
                  <c:v>33.61</c:v>
                </c:pt>
                <c:pt idx="7">
                  <c:v>37.65</c:v>
                </c:pt>
                <c:pt idx="8">
                  <c:v>38.81</c:v>
                </c:pt>
                <c:pt idx="9">
                  <c:v>40.78</c:v>
                </c:pt>
                <c:pt idx="10">
                  <c:v>34.14</c:v>
                </c:pt>
                <c:pt idx="11">
                  <c:v>22.72</c:v>
                </c:pt>
                <c:pt idx="12">
                  <c:v>30.69</c:v>
                </c:pt>
                <c:pt idx="13">
                  <c:v>33.61</c:v>
                </c:pt>
                <c:pt idx="14">
                  <c:v>26.4</c:v>
                </c:pt>
                <c:pt idx="15">
                  <c:v>25.08</c:v>
                </c:pt>
                <c:pt idx="16">
                  <c:v>34.06</c:v>
                </c:pt>
                <c:pt idx="17">
                  <c:v>17.86</c:v>
                </c:pt>
                <c:pt idx="18">
                  <c:v>39.08</c:v>
                </c:pt>
                <c:pt idx="19">
                  <c:v>19.8</c:v>
                </c:pt>
                <c:pt idx="20">
                  <c:v>21.1</c:v>
                </c:pt>
                <c:pt idx="21">
                  <c:v>23.49</c:v>
                </c:pt>
                <c:pt idx="22">
                  <c:v>24.64</c:v>
                </c:pt>
                <c:pt idx="23">
                  <c:v>18.46</c:v>
                </c:pt>
                <c:pt idx="24">
                  <c:v>25.67</c:v>
                </c:pt>
                <c:pt idx="25">
                  <c:v>31.85</c:v>
                </c:pt>
                <c:pt idx="26">
                  <c:v>22.01</c:v>
                </c:pt>
                <c:pt idx="27">
                  <c:v>21.09</c:v>
                </c:pt>
                <c:pt idx="28">
                  <c:v>36.1</c:v>
                </c:pt>
                <c:pt idx="29">
                  <c:v>29.7</c:v>
                </c:pt>
                <c:pt idx="30">
                  <c:v>24.8</c:v>
                </c:pt>
                <c:pt idx="31">
                  <c:v>25.2</c:v>
                </c:pt>
                <c:pt idx="32">
                  <c:v>20.99</c:v>
                </c:pt>
                <c:pt idx="33">
                  <c:v>35.85</c:v>
                </c:pt>
                <c:pt idx="34">
                  <c:v>25.22</c:v>
                </c:pt>
                <c:pt idx="35">
                  <c:v>27.32</c:v>
                </c:pt>
                <c:pt idx="36">
                  <c:v>29.21</c:v>
                </c:pt>
                <c:pt idx="37">
                  <c:v>29.09</c:v>
                </c:pt>
                <c:pt idx="38">
                  <c:v>34.799999999999997</c:v>
                </c:pt>
                <c:pt idx="39">
                  <c:v>24.37</c:v>
                </c:pt>
                <c:pt idx="40">
                  <c:v>28.52</c:v>
                </c:pt>
                <c:pt idx="41">
                  <c:v>25.75</c:v>
                </c:pt>
                <c:pt idx="42">
                  <c:v>30.99</c:v>
                </c:pt>
                <c:pt idx="43">
                  <c:v>35.270000000000003</c:v>
                </c:pt>
                <c:pt idx="44">
                  <c:v>32.51</c:v>
                </c:pt>
                <c:pt idx="45">
                  <c:v>31.8</c:v>
                </c:pt>
                <c:pt idx="46">
                  <c:v>28.49</c:v>
                </c:pt>
                <c:pt idx="47">
                  <c:v>25.16</c:v>
                </c:pt>
                <c:pt idx="48">
                  <c:v>26.94</c:v>
                </c:pt>
                <c:pt idx="49">
                  <c:v>27.38</c:v>
                </c:pt>
                <c:pt idx="50">
                  <c:v>23.53</c:v>
                </c:pt>
                <c:pt idx="51">
                  <c:v>26.06</c:v>
                </c:pt>
                <c:pt idx="52">
                  <c:v>21.46</c:v>
                </c:pt>
                <c:pt idx="53">
                  <c:v>18.2</c:v>
                </c:pt>
                <c:pt idx="54">
                  <c:v>19.3</c:v>
                </c:pt>
                <c:pt idx="55">
                  <c:v>24.2</c:v>
                </c:pt>
                <c:pt idx="56">
                  <c:v>26.62</c:v>
                </c:pt>
                <c:pt idx="57">
                  <c:v>20</c:v>
                </c:pt>
                <c:pt idx="58">
                  <c:v>18.29</c:v>
                </c:pt>
                <c:pt idx="59">
                  <c:v>27.58</c:v>
                </c:pt>
                <c:pt idx="60">
                  <c:v>26.61</c:v>
                </c:pt>
                <c:pt idx="61">
                  <c:v>29.03</c:v>
                </c:pt>
                <c:pt idx="62">
                  <c:v>33.950000000000003</c:v>
                </c:pt>
                <c:pt idx="63">
                  <c:v>32.08</c:v>
                </c:pt>
                <c:pt idx="64">
                  <c:v>33.97</c:v>
                </c:pt>
                <c:pt idx="65">
                  <c:v>35.520000000000003</c:v>
                </c:pt>
                <c:pt idx="66">
                  <c:v>39.64</c:v>
                </c:pt>
                <c:pt idx="67">
                  <c:v>46.56</c:v>
                </c:pt>
                <c:pt idx="68">
                  <c:v>41.72</c:v>
                </c:pt>
                <c:pt idx="69">
                  <c:v>32.67</c:v>
                </c:pt>
                <c:pt idx="70">
                  <c:v>50.93</c:v>
                </c:pt>
                <c:pt idx="71">
                  <c:v>43.24</c:v>
                </c:pt>
                <c:pt idx="72">
                  <c:v>43.4</c:v>
                </c:pt>
                <c:pt idx="73">
                  <c:v>38.28</c:v>
                </c:pt>
                <c:pt idx="74">
                  <c:v>44.22</c:v>
                </c:pt>
                <c:pt idx="75">
                  <c:v>30.46</c:v>
                </c:pt>
                <c:pt idx="76">
                  <c:v>30.28</c:v>
                </c:pt>
                <c:pt idx="77">
                  <c:v>33.56</c:v>
                </c:pt>
                <c:pt idx="78">
                  <c:v>35.94</c:v>
                </c:pt>
                <c:pt idx="79">
                  <c:v>28.42</c:v>
                </c:pt>
                <c:pt idx="80">
                  <c:v>34.5</c:v>
                </c:pt>
                <c:pt idx="81">
                  <c:v>30.64</c:v>
                </c:pt>
                <c:pt idx="82">
                  <c:v>22.71</c:v>
                </c:pt>
                <c:pt idx="83">
                  <c:v>19.91</c:v>
                </c:pt>
                <c:pt idx="84">
                  <c:v>31.47</c:v>
                </c:pt>
                <c:pt idx="85">
                  <c:v>11.17</c:v>
                </c:pt>
                <c:pt idx="86">
                  <c:v>39.840000000000003</c:v>
                </c:pt>
                <c:pt idx="87">
                  <c:v>25.91</c:v>
                </c:pt>
                <c:pt idx="88">
                  <c:v>25.52</c:v>
                </c:pt>
                <c:pt idx="89">
                  <c:v>28.56</c:v>
                </c:pt>
                <c:pt idx="90">
                  <c:v>37.380000000000003</c:v>
                </c:pt>
                <c:pt idx="91">
                  <c:v>32.72</c:v>
                </c:pt>
                <c:pt idx="92">
                  <c:v>24.53</c:v>
                </c:pt>
                <c:pt idx="93">
                  <c:v>23.95</c:v>
                </c:pt>
                <c:pt idx="94">
                  <c:v>22.75</c:v>
                </c:pt>
                <c:pt idx="95">
                  <c:v>38.770000000000003</c:v>
                </c:pt>
                <c:pt idx="96">
                  <c:v>36.090000000000003</c:v>
                </c:pt>
                <c:pt idx="97">
                  <c:v>36.79</c:v>
                </c:pt>
                <c:pt idx="98">
                  <c:v>30.98</c:v>
                </c:pt>
              </c:numCache>
            </c:numRef>
          </c:xVal>
          <c:yVal>
            <c:numRef>
              <c:f>Лист2!$D$44:$D$142</c:f>
              <c:numCache>
                <c:formatCode>General</c:formatCode>
                <c:ptCount val="99"/>
                <c:pt idx="0">
                  <c:v>13.01</c:v>
                </c:pt>
                <c:pt idx="1">
                  <c:v>14.06</c:v>
                </c:pt>
                <c:pt idx="2">
                  <c:v>13.79</c:v>
                </c:pt>
                <c:pt idx="3">
                  <c:v>14.31</c:v>
                </c:pt>
                <c:pt idx="4">
                  <c:v>14.31</c:v>
                </c:pt>
                <c:pt idx="5">
                  <c:v>13.01</c:v>
                </c:pt>
                <c:pt idx="6">
                  <c:v>12.57</c:v>
                </c:pt>
                <c:pt idx="7">
                  <c:v>12.39</c:v>
                </c:pt>
                <c:pt idx="8">
                  <c:v>12.54</c:v>
                </c:pt>
                <c:pt idx="9">
                  <c:v>12.4</c:v>
                </c:pt>
                <c:pt idx="10">
                  <c:v>12.88</c:v>
                </c:pt>
                <c:pt idx="11">
                  <c:v>16.579999999999998</c:v>
                </c:pt>
                <c:pt idx="12">
                  <c:v>13.06</c:v>
                </c:pt>
                <c:pt idx="13">
                  <c:v>12.96</c:v>
                </c:pt>
                <c:pt idx="14">
                  <c:v>14.2</c:v>
                </c:pt>
                <c:pt idx="15">
                  <c:v>15.21</c:v>
                </c:pt>
                <c:pt idx="16">
                  <c:v>12.2</c:v>
                </c:pt>
                <c:pt idx="17">
                  <c:v>17.850000000000001</c:v>
                </c:pt>
                <c:pt idx="18">
                  <c:v>10.76</c:v>
                </c:pt>
                <c:pt idx="19">
                  <c:v>17.93</c:v>
                </c:pt>
                <c:pt idx="20">
                  <c:v>15.35</c:v>
                </c:pt>
                <c:pt idx="21">
                  <c:v>15.26</c:v>
                </c:pt>
                <c:pt idx="22">
                  <c:v>14.06</c:v>
                </c:pt>
                <c:pt idx="23">
                  <c:v>16.71</c:v>
                </c:pt>
                <c:pt idx="24">
                  <c:v>14.37</c:v>
                </c:pt>
                <c:pt idx="25">
                  <c:v>12.07</c:v>
                </c:pt>
                <c:pt idx="26">
                  <c:v>16.14</c:v>
                </c:pt>
                <c:pt idx="27">
                  <c:v>15.79</c:v>
                </c:pt>
                <c:pt idx="28">
                  <c:v>13.49</c:v>
                </c:pt>
                <c:pt idx="29">
                  <c:v>12.91</c:v>
                </c:pt>
                <c:pt idx="30">
                  <c:v>15.48</c:v>
                </c:pt>
                <c:pt idx="31">
                  <c:v>15.07</c:v>
                </c:pt>
                <c:pt idx="32">
                  <c:v>16.21</c:v>
                </c:pt>
                <c:pt idx="33">
                  <c:v>12.88</c:v>
                </c:pt>
                <c:pt idx="34">
                  <c:v>14.6</c:v>
                </c:pt>
                <c:pt idx="35">
                  <c:v>12.75</c:v>
                </c:pt>
                <c:pt idx="36">
                  <c:v>13.27</c:v>
                </c:pt>
                <c:pt idx="37">
                  <c:v>12.96</c:v>
                </c:pt>
                <c:pt idx="38">
                  <c:v>12.23</c:v>
                </c:pt>
                <c:pt idx="39">
                  <c:v>13.61</c:v>
                </c:pt>
                <c:pt idx="40">
                  <c:v>12.48</c:v>
                </c:pt>
                <c:pt idx="41">
                  <c:v>13.6</c:v>
                </c:pt>
                <c:pt idx="42">
                  <c:v>12.65</c:v>
                </c:pt>
                <c:pt idx="43">
                  <c:v>12.7</c:v>
                </c:pt>
                <c:pt idx="44">
                  <c:v>12.06</c:v>
                </c:pt>
                <c:pt idx="45">
                  <c:v>13.17</c:v>
                </c:pt>
                <c:pt idx="46">
                  <c:v>12.43</c:v>
                </c:pt>
                <c:pt idx="47">
                  <c:v>12.74</c:v>
                </c:pt>
                <c:pt idx="48">
                  <c:v>13.86</c:v>
                </c:pt>
                <c:pt idx="49">
                  <c:v>12.89</c:v>
                </c:pt>
                <c:pt idx="50">
                  <c:v>14.92</c:v>
                </c:pt>
                <c:pt idx="51">
                  <c:v>13.51</c:v>
                </c:pt>
                <c:pt idx="52">
                  <c:v>16.39</c:v>
                </c:pt>
                <c:pt idx="53">
                  <c:v>17.010000000000002</c:v>
                </c:pt>
                <c:pt idx="54">
                  <c:v>15.6</c:v>
                </c:pt>
                <c:pt idx="55">
                  <c:v>13.85</c:v>
                </c:pt>
                <c:pt idx="56">
                  <c:v>14</c:v>
                </c:pt>
                <c:pt idx="57">
                  <c:v>15.98</c:v>
                </c:pt>
                <c:pt idx="58">
                  <c:v>16.350000000000001</c:v>
                </c:pt>
                <c:pt idx="59">
                  <c:v>13.21</c:v>
                </c:pt>
                <c:pt idx="60">
                  <c:v>13.45</c:v>
                </c:pt>
                <c:pt idx="61">
                  <c:v>13.03</c:v>
                </c:pt>
                <c:pt idx="62">
                  <c:v>11.89</c:v>
                </c:pt>
                <c:pt idx="63">
                  <c:v>12.06</c:v>
                </c:pt>
                <c:pt idx="64">
                  <c:v>11.79</c:v>
                </c:pt>
                <c:pt idx="65">
                  <c:v>11.28</c:v>
                </c:pt>
                <c:pt idx="66">
                  <c:v>12.84</c:v>
                </c:pt>
                <c:pt idx="67">
                  <c:v>11.69</c:v>
                </c:pt>
                <c:pt idx="68">
                  <c:v>11.31</c:v>
                </c:pt>
                <c:pt idx="69">
                  <c:v>13.33</c:v>
                </c:pt>
                <c:pt idx="70">
                  <c:v>13.2</c:v>
                </c:pt>
                <c:pt idx="71">
                  <c:v>11.82</c:v>
                </c:pt>
                <c:pt idx="72">
                  <c:v>11.96</c:v>
                </c:pt>
                <c:pt idx="73">
                  <c:v>13.07</c:v>
                </c:pt>
                <c:pt idx="74">
                  <c:v>12.05</c:v>
                </c:pt>
                <c:pt idx="75">
                  <c:v>12.58</c:v>
                </c:pt>
                <c:pt idx="76">
                  <c:v>12.23</c:v>
                </c:pt>
                <c:pt idx="77">
                  <c:v>11.66</c:v>
                </c:pt>
                <c:pt idx="78">
                  <c:v>10.72</c:v>
                </c:pt>
                <c:pt idx="79">
                  <c:v>13.07</c:v>
                </c:pt>
                <c:pt idx="80">
                  <c:v>11.89</c:v>
                </c:pt>
                <c:pt idx="81">
                  <c:v>13.06</c:v>
                </c:pt>
                <c:pt idx="82">
                  <c:v>15.13</c:v>
                </c:pt>
                <c:pt idx="83">
                  <c:v>14.37</c:v>
                </c:pt>
                <c:pt idx="84">
                  <c:v>12.37</c:v>
                </c:pt>
                <c:pt idx="85">
                  <c:v>30.58</c:v>
                </c:pt>
                <c:pt idx="86">
                  <c:v>8.11</c:v>
                </c:pt>
                <c:pt idx="87">
                  <c:v>13.57</c:v>
                </c:pt>
                <c:pt idx="88">
                  <c:v>13.52</c:v>
                </c:pt>
                <c:pt idx="89">
                  <c:v>12.83</c:v>
                </c:pt>
                <c:pt idx="90">
                  <c:v>11.15</c:v>
                </c:pt>
                <c:pt idx="91">
                  <c:v>11.86</c:v>
                </c:pt>
                <c:pt idx="92">
                  <c:v>13.88</c:v>
                </c:pt>
                <c:pt idx="93">
                  <c:v>14.29</c:v>
                </c:pt>
                <c:pt idx="94">
                  <c:v>14.81</c:v>
                </c:pt>
                <c:pt idx="95">
                  <c:v>11.16</c:v>
                </c:pt>
                <c:pt idx="96">
                  <c:v>11.34</c:v>
                </c:pt>
                <c:pt idx="97">
                  <c:v>10.84</c:v>
                </c:pt>
                <c:pt idx="98">
                  <c:v>12.38</c:v>
                </c:pt>
              </c:numCache>
            </c:numRef>
          </c:y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467305496"/>
        <c:axId val="468792416"/>
      </c:scatterChart>
      <c:valAx>
        <c:axId val="467305496"/>
        <c:scaling>
          <c:orientation val="minMax"/>
          <c:max val="50"/>
          <c:min val="1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Средняя скорость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8792416"/>
        <c:crosses val="autoZero"/>
        <c:crossBetween val="midCat"/>
      </c:valAx>
      <c:valAx>
        <c:axId val="468792416"/>
        <c:scaling>
          <c:orientation val="minMax"/>
          <c:max val="20"/>
          <c:min val="8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Расход  л/100 км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67305496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66675</xdr:rowOff>
    </xdr:from>
    <xdr:to>
      <xdr:col>25</xdr:col>
      <xdr:colOff>104774</xdr:colOff>
      <xdr:row>98</xdr:row>
      <xdr:rowOff>104775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2"/>
  <sheetViews>
    <sheetView tabSelected="1" workbookViewId="0">
      <pane ySplit="1" topLeftCell="A108" activePane="bottomLeft" state="frozen"/>
      <selection pane="bottomLeft" activeCell="L124" sqref="L124"/>
    </sheetView>
  </sheetViews>
  <sheetFormatPr defaultColWidth="9.140625" defaultRowHeight="15" x14ac:dyDescent="0.25"/>
  <cols>
    <col min="1" max="1" width="10.140625" style="42" bestFit="1" customWidth="1"/>
    <col min="2" max="2" width="11.28515625" style="42" bestFit="1" customWidth="1"/>
    <col min="3" max="3" width="10.85546875" style="43" customWidth="1"/>
    <col min="4" max="4" width="13.85546875" style="15" customWidth="1"/>
    <col min="5" max="5" width="18.7109375" style="43" customWidth="1"/>
    <col min="6" max="6" width="10.42578125" style="43" customWidth="1"/>
    <col min="7" max="7" width="15.140625" style="43" customWidth="1"/>
    <col min="8" max="8" width="35" style="43" bestFit="1" customWidth="1"/>
    <col min="9" max="10" width="9.140625" style="43"/>
    <col min="11" max="11" width="25.85546875" style="43" bestFit="1" customWidth="1"/>
    <col min="12" max="12" width="11.7109375" style="43" bestFit="1" customWidth="1"/>
    <col min="13" max="13" width="10.28515625" style="15" customWidth="1"/>
    <col min="14" max="14" width="9.140625" style="41"/>
    <col min="15" max="15" width="10.140625" style="45" bestFit="1" customWidth="1"/>
    <col min="16" max="17" width="9.140625" style="25"/>
    <col min="18" max="18" width="9.7109375" style="25" bestFit="1" customWidth="1"/>
    <col min="19" max="16384" width="9.140625" style="25"/>
  </cols>
  <sheetData>
    <row r="1" spans="1:17" s="2" customFormat="1" ht="45" x14ac:dyDescent="0.25">
      <c r="A1" s="1" t="s">
        <v>0</v>
      </c>
      <c r="B1" s="1" t="s">
        <v>1</v>
      </c>
      <c r="C1" s="12" t="s">
        <v>11</v>
      </c>
      <c r="D1" s="12" t="s">
        <v>12</v>
      </c>
      <c r="E1" s="12" t="s">
        <v>13</v>
      </c>
      <c r="F1" s="12"/>
      <c r="G1" s="12" t="s">
        <v>2</v>
      </c>
      <c r="H1" s="12" t="s">
        <v>10</v>
      </c>
      <c r="I1" s="12" t="s">
        <v>34</v>
      </c>
      <c r="J1" s="12" t="s">
        <v>35</v>
      </c>
      <c r="K1" s="12" t="s">
        <v>4</v>
      </c>
      <c r="L1" s="12" t="s">
        <v>5</v>
      </c>
      <c r="M1" s="12" t="s">
        <v>8</v>
      </c>
      <c r="N1" s="12" t="s">
        <v>9</v>
      </c>
      <c r="O1" s="3"/>
      <c r="P1" s="3" t="s">
        <v>8</v>
      </c>
      <c r="Q1" s="1" t="s">
        <v>9</v>
      </c>
    </row>
    <row r="2" spans="1:17" x14ac:dyDescent="0.25">
      <c r="A2" s="10">
        <v>1</v>
      </c>
      <c r="B2" s="7">
        <v>41718</v>
      </c>
      <c r="C2" s="19">
        <v>25</v>
      </c>
      <c r="D2" s="11"/>
      <c r="E2" s="19">
        <v>12</v>
      </c>
      <c r="F2" s="19"/>
      <c r="G2" s="19" t="s">
        <v>3</v>
      </c>
      <c r="H2" s="19"/>
      <c r="I2" s="19">
        <v>62.75</v>
      </c>
      <c r="J2" s="19"/>
      <c r="K2" s="19">
        <v>33.65</v>
      </c>
      <c r="L2" s="19">
        <f t="shared" ref="L2:L36" si="0">ROUND(I2*K2,2)</f>
        <v>2111.54</v>
      </c>
      <c r="M2" s="11"/>
      <c r="N2" s="22"/>
      <c r="O2" s="23"/>
      <c r="P2" s="24"/>
      <c r="Q2" s="4"/>
    </row>
    <row r="3" spans="1:17" x14ac:dyDescent="0.25">
      <c r="A3" s="10">
        <v>2</v>
      </c>
      <c r="B3" s="7">
        <v>41732</v>
      </c>
      <c r="C3" s="19">
        <v>464</v>
      </c>
      <c r="D3" s="11">
        <f>C3-C2</f>
        <v>439</v>
      </c>
      <c r="E3" s="19" t="s">
        <v>6</v>
      </c>
      <c r="F3" s="19"/>
      <c r="G3" s="19" t="s">
        <v>3</v>
      </c>
      <c r="H3" s="19"/>
      <c r="I3" s="19">
        <v>63.75</v>
      </c>
      <c r="J3" s="19"/>
      <c r="K3" s="19">
        <v>33.65</v>
      </c>
      <c r="L3" s="19">
        <f t="shared" si="0"/>
        <v>2145.19</v>
      </c>
      <c r="M3" s="11">
        <f>ROUND(100*I3/D3,2)</f>
        <v>14.52</v>
      </c>
      <c r="N3" s="19"/>
      <c r="O3" s="24"/>
      <c r="P3" s="24"/>
      <c r="Q3" s="4"/>
    </row>
    <row r="4" spans="1:17" x14ac:dyDescent="0.25">
      <c r="A4" s="10">
        <v>3</v>
      </c>
      <c r="B4" s="7">
        <v>41739</v>
      </c>
      <c r="C4" s="19">
        <v>874</v>
      </c>
      <c r="D4" s="11">
        <f t="shared" ref="D4:D34" si="1">C4-C3</f>
        <v>410</v>
      </c>
      <c r="E4" s="19" t="s">
        <v>6</v>
      </c>
      <c r="F4" s="19"/>
      <c r="G4" s="19" t="s">
        <v>3</v>
      </c>
      <c r="H4" s="19"/>
      <c r="I4" s="19">
        <v>63.17</v>
      </c>
      <c r="J4" s="19"/>
      <c r="K4" s="19">
        <v>33.79</v>
      </c>
      <c r="L4" s="19">
        <f t="shared" si="0"/>
        <v>2134.5100000000002</v>
      </c>
      <c r="M4" s="11">
        <f t="shared" ref="M4:M8" si="2">ROUND(100*I4/D4,2)</f>
        <v>15.41</v>
      </c>
      <c r="N4" s="19"/>
      <c r="O4" s="24"/>
      <c r="P4" s="24"/>
      <c r="Q4" s="4"/>
    </row>
    <row r="5" spans="1:17" x14ac:dyDescent="0.25">
      <c r="A5" s="10">
        <v>4</v>
      </c>
      <c r="B5" s="7">
        <v>41749</v>
      </c>
      <c r="C5" s="19">
        <v>1290</v>
      </c>
      <c r="D5" s="11">
        <f t="shared" si="1"/>
        <v>416</v>
      </c>
      <c r="E5" s="19" t="s">
        <v>6</v>
      </c>
      <c r="F5" s="19"/>
      <c r="G5" s="19" t="s">
        <v>3</v>
      </c>
      <c r="H5" s="19"/>
      <c r="I5" s="19">
        <v>65.45</v>
      </c>
      <c r="J5" s="19"/>
      <c r="K5" s="19">
        <v>33.29</v>
      </c>
      <c r="L5" s="19">
        <f t="shared" si="0"/>
        <v>2178.83</v>
      </c>
      <c r="M5" s="11">
        <f t="shared" si="2"/>
        <v>15.73</v>
      </c>
      <c r="N5" s="19"/>
      <c r="O5" s="24"/>
      <c r="P5" s="24"/>
      <c r="Q5" s="4"/>
    </row>
    <row r="6" spans="1:17" x14ac:dyDescent="0.25">
      <c r="A6" s="10">
        <v>5</v>
      </c>
      <c r="B6" s="7">
        <v>41756</v>
      </c>
      <c r="C6" s="19">
        <v>1713</v>
      </c>
      <c r="D6" s="11">
        <f t="shared" si="1"/>
        <v>423</v>
      </c>
      <c r="E6" s="19" t="s">
        <v>6</v>
      </c>
      <c r="F6" s="19"/>
      <c r="G6" s="19" t="s">
        <v>3</v>
      </c>
      <c r="H6" s="19"/>
      <c r="I6" s="19">
        <v>59.82</v>
      </c>
      <c r="J6" s="19"/>
      <c r="K6" s="19">
        <v>33.79</v>
      </c>
      <c r="L6" s="19">
        <f t="shared" si="0"/>
        <v>2021.32</v>
      </c>
      <c r="M6" s="11">
        <f t="shared" si="2"/>
        <v>14.14</v>
      </c>
      <c r="N6" s="19"/>
      <c r="O6" s="24"/>
      <c r="P6" s="24"/>
      <c r="Q6" s="4"/>
    </row>
    <row r="7" spans="1:17" x14ac:dyDescent="0.25">
      <c r="A7" s="10">
        <v>6</v>
      </c>
      <c r="B7" s="7">
        <v>41764</v>
      </c>
      <c r="C7" s="19">
        <v>2098</v>
      </c>
      <c r="D7" s="11">
        <f t="shared" si="1"/>
        <v>385</v>
      </c>
      <c r="E7" s="19" t="s">
        <v>6</v>
      </c>
      <c r="F7" s="19"/>
      <c r="G7" s="19" t="s">
        <v>3</v>
      </c>
      <c r="H7" s="19"/>
      <c r="I7" s="19">
        <v>59.96</v>
      </c>
      <c r="J7" s="19"/>
      <c r="K7" s="19">
        <v>32.950000000000003</v>
      </c>
      <c r="L7" s="19">
        <f t="shared" si="0"/>
        <v>1975.68</v>
      </c>
      <c r="M7" s="11">
        <f t="shared" si="2"/>
        <v>15.57</v>
      </c>
      <c r="N7" s="19"/>
      <c r="O7" s="24"/>
      <c r="P7" s="24"/>
      <c r="Q7" s="4"/>
    </row>
    <row r="8" spans="1:17" x14ac:dyDescent="0.25">
      <c r="A8" s="10">
        <v>7</v>
      </c>
      <c r="B8" s="7">
        <v>41774</v>
      </c>
      <c r="C8" s="19">
        <v>2517</v>
      </c>
      <c r="D8" s="11">
        <f t="shared" si="1"/>
        <v>419</v>
      </c>
      <c r="E8" s="19" t="s">
        <v>6</v>
      </c>
      <c r="F8" s="19"/>
      <c r="G8" s="19" t="s">
        <v>3</v>
      </c>
      <c r="H8" s="19"/>
      <c r="I8" s="19">
        <v>59.98</v>
      </c>
      <c r="J8" s="19"/>
      <c r="K8" s="19">
        <v>33.79</v>
      </c>
      <c r="L8" s="19">
        <f t="shared" si="0"/>
        <v>2026.72</v>
      </c>
      <c r="M8" s="11">
        <f t="shared" si="2"/>
        <v>14.32</v>
      </c>
      <c r="N8" s="19"/>
      <c r="O8" s="24"/>
      <c r="P8" s="24"/>
      <c r="Q8" s="4"/>
    </row>
    <row r="9" spans="1:17" x14ac:dyDescent="0.25">
      <c r="A9" s="10">
        <v>8</v>
      </c>
      <c r="B9" s="7">
        <v>41784</v>
      </c>
      <c r="C9" s="19">
        <v>2972</v>
      </c>
      <c r="D9" s="11">
        <f t="shared" si="1"/>
        <v>455</v>
      </c>
      <c r="E9" s="19" t="s">
        <v>6</v>
      </c>
      <c r="F9" s="19"/>
      <c r="G9" s="19" t="s">
        <v>7</v>
      </c>
      <c r="H9" s="19"/>
      <c r="I9" s="19">
        <v>20.71</v>
      </c>
      <c r="J9" s="19"/>
      <c r="K9" s="19">
        <v>33.79</v>
      </c>
      <c r="L9" s="19">
        <f t="shared" si="0"/>
        <v>699.79</v>
      </c>
      <c r="M9" s="11"/>
      <c r="N9" s="19"/>
      <c r="O9" s="24"/>
      <c r="P9" s="24"/>
      <c r="Q9" s="4"/>
    </row>
    <row r="10" spans="1:17" x14ac:dyDescent="0.25">
      <c r="A10" s="10">
        <v>9</v>
      </c>
      <c r="B10" s="7">
        <v>41786</v>
      </c>
      <c r="C10" s="19">
        <v>3003</v>
      </c>
      <c r="D10" s="11">
        <f t="shared" si="1"/>
        <v>31</v>
      </c>
      <c r="E10" s="19" t="s">
        <v>6</v>
      </c>
      <c r="F10" s="19"/>
      <c r="G10" s="19" t="s">
        <v>3</v>
      </c>
      <c r="H10" s="19"/>
      <c r="I10" s="19">
        <v>55.6</v>
      </c>
      <c r="J10" s="19"/>
      <c r="K10" s="19">
        <v>33.450000000000003</v>
      </c>
      <c r="L10" s="19">
        <f t="shared" si="0"/>
        <v>1859.82</v>
      </c>
      <c r="M10" s="11"/>
      <c r="N10" s="19"/>
      <c r="O10" s="24"/>
      <c r="P10" s="24"/>
      <c r="Q10" s="4"/>
    </row>
    <row r="11" spans="1:17" x14ac:dyDescent="0.25">
      <c r="A11" s="10">
        <v>10</v>
      </c>
      <c r="B11" s="7">
        <v>41795</v>
      </c>
      <c r="C11" s="19">
        <v>3489</v>
      </c>
      <c r="D11" s="11">
        <f t="shared" si="1"/>
        <v>486</v>
      </c>
      <c r="E11" s="19">
        <v>145.6</v>
      </c>
      <c r="F11" s="19"/>
      <c r="G11" s="19" t="s">
        <v>3</v>
      </c>
      <c r="H11" s="19"/>
      <c r="I11" s="19">
        <v>63.57</v>
      </c>
      <c r="J11" s="19"/>
      <c r="K11" s="19">
        <v>33.79</v>
      </c>
      <c r="L11" s="19">
        <f t="shared" si="0"/>
        <v>2148.0300000000002</v>
      </c>
      <c r="M11" s="11">
        <f t="shared" ref="M11:M29" si="3">ROUND(100*I11/D11,2)</f>
        <v>13.08</v>
      </c>
      <c r="N11" s="19"/>
      <c r="O11" s="24"/>
      <c r="P11" s="24"/>
      <c r="Q11" s="4"/>
    </row>
    <row r="12" spans="1:17" x14ac:dyDescent="0.25">
      <c r="A12" s="10">
        <v>11</v>
      </c>
      <c r="B12" s="7">
        <v>41800</v>
      </c>
      <c r="C12" s="19">
        <v>3945</v>
      </c>
      <c r="D12" s="11">
        <f t="shared" si="1"/>
        <v>456</v>
      </c>
      <c r="E12" s="19">
        <v>161.4</v>
      </c>
      <c r="F12" s="19">
        <f t="shared" ref="F12:F20" si="4">E12-E11</f>
        <v>15.800000000000011</v>
      </c>
      <c r="G12" s="19" t="s">
        <v>3</v>
      </c>
      <c r="H12" s="19"/>
      <c r="I12" s="19">
        <v>59.31</v>
      </c>
      <c r="J12" s="19"/>
      <c r="K12" s="19">
        <v>33.56</v>
      </c>
      <c r="L12" s="19">
        <f t="shared" si="0"/>
        <v>1990.44</v>
      </c>
      <c r="M12" s="11">
        <f t="shared" si="3"/>
        <v>13.01</v>
      </c>
      <c r="N12" s="19">
        <f>ROUND(D12/F12,2)</f>
        <v>28.86</v>
      </c>
      <c r="O12" s="24"/>
      <c r="P12" s="24"/>
      <c r="Q12" s="4"/>
    </row>
    <row r="13" spans="1:17" x14ac:dyDescent="0.25">
      <c r="A13" s="10">
        <v>12</v>
      </c>
      <c r="B13" s="7">
        <v>41810</v>
      </c>
      <c r="C13" s="19">
        <v>4441</v>
      </c>
      <c r="D13" s="11">
        <f t="shared" si="1"/>
        <v>496</v>
      </c>
      <c r="E13" s="19">
        <v>180.2</v>
      </c>
      <c r="F13" s="19">
        <f t="shared" si="4"/>
        <v>18.799999999999983</v>
      </c>
      <c r="G13" s="19" t="s">
        <v>3</v>
      </c>
      <c r="H13" s="19"/>
      <c r="I13" s="19">
        <v>69.72</v>
      </c>
      <c r="J13" s="19"/>
      <c r="K13" s="19">
        <v>33.89</v>
      </c>
      <c r="L13" s="19">
        <f t="shared" si="0"/>
        <v>2362.81</v>
      </c>
      <c r="M13" s="11">
        <f t="shared" si="3"/>
        <v>14.06</v>
      </c>
      <c r="N13" s="19">
        <f t="shared" ref="N13:N20" si="5">ROUND(D13/F13,2)</f>
        <v>26.38</v>
      </c>
      <c r="O13" s="24"/>
      <c r="P13" s="24"/>
      <c r="Q13" s="4"/>
    </row>
    <row r="14" spans="1:17" x14ac:dyDescent="0.25">
      <c r="A14" s="10">
        <v>13</v>
      </c>
      <c r="B14" s="7">
        <v>41819</v>
      </c>
      <c r="C14" s="19">
        <v>4913</v>
      </c>
      <c r="D14" s="11">
        <f t="shared" si="1"/>
        <v>472</v>
      </c>
      <c r="E14" s="19">
        <v>197.9</v>
      </c>
      <c r="F14" s="19">
        <f t="shared" si="4"/>
        <v>17.700000000000017</v>
      </c>
      <c r="G14" s="19" t="s">
        <v>3</v>
      </c>
      <c r="H14" s="19"/>
      <c r="I14" s="19">
        <v>65.08</v>
      </c>
      <c r="J14" s="19"/>
      <c r="K14" s="19">
        <v>33.049999999999997</v>
      </c>
      <c r="L14" s="19">
        <f t="shared" si="0"/>
        <v>2150.89</v>
      </c>
      <c r="M14" s="11">
        <f t="shared" si="3"/>
        <v>13.79</v>
      </c>
      <c r="N14" s="19">
        <f t="shared" si="5"/>
        <v>26.67</v>
      </c>
      <c r="O14" s="24"/>
      <c r="P14" s="24"/>
      <c r="Q14" s="4"/>
    </row>
    <row r="15" spans="1:17" x14ac:dyDescent="0.25">
      <c r="A15" s="10">
        <v>14</v>
      </c>
      <c r="B15" s="7">
        <v>41828</v>
      </c>
      <c r="C15" s="19">
        <v>5367</v>
      </c>
      <c r="D15" s="11">
        <f t="shared" si="1"/>
        <v>454</v>
      </c>
      <c r="E15" s="19">
        <v>216.9</v>
      </c>
      <c r="F15" s="19">
        <f t="shared" si="4"/>
        <v>19</v>
      </c>
      <c r="G15" s="19" t="s">
        <v>3</v>
      </c>
      <c r="H15" s="19"/>
      <c r="I15" s="19">
        <v>64.989999999999995</v>
      </c>
      <c r="J15" s="19"/>
      <c r="K15" s="19">
        <v>33.590000000000003</v>
      </c>
      <c r="L15" s="19">
        <f t="shared" si="0"/>
        <v>2183.0100000000002</v>
      </c>
      <c r="M15" s="11">
        <f t="shared" si="3"/>
        <v>14.31</v>
      </c>
      <c r="N15" s="19">
        <f t="shared" si="5"/>
        <v>23.89</v>
      </c>
      <c r="O15" s="24"/>
      <c r="P15" s="24"/>
      <c r="Q15" s="4"/>
    </row>
    <row r="16" spans="1:17" x14ac:dyDescent="0.25">
      <c r="A16" s="10">
        <v>15</v>
      </c>
      <c r="B16" s="7">
        <v>41838</v>
      </c>
      <c r="C16" s="19">
        <v>5826</v>
      </c>
      <c r="D16" s="11">
        <f t="shared" si="1"/>
        <v>459</v>
      </c>
      <c r="E16" s="19">
        <v>233.6</v>
      </c>
      <c r="F16" s="19">
        <f t="shared" si="4"/>
        <v>16.699999999999989</v>
      </c>
      <c r="G16" s="19" t="s">
        <v>3</v>
      </c>
      <c r="H16" s="19"/>
      <c r="I16" s="19">
        <v>65.680000000000007</v>
      </c>
      <c r="J16" s="19"/>
      <c r="K16" s="19">
        <v>33.89</v>
      </c>
      <c r="L16" s="19">
        <f t="shared" si="0"/>
        <v>2225.9</v>
      </c>
      <c r="M16" s="11">
        <f t="shared" si="3"/>
        <v>14.31</v>
      </c>
      <c r="N16" s="19">
        <f t="shared" si="5"/>
        <v>27.49</v>
      </c>
      <c r="O16" s="24"/>
      <c r="P16" s="24"/>
      <c r="Q16" s="4"/>
    </row>
    <row r="17" spans="1:17" x14ac:dyDescent="0.25">
      <c r="A17" s="10">
        <v>16</v>
      </c>
      <c r="B17" s="7">
        <v>41847</v>
      </c>
      <c r="C17" s="19">
        <v>6365</v>
      </c>
      <c r="D17" s="11">
        <f t="shared" si="1"/>
        <v>539</v>
      </c>
      <c r="E17" s="19">
        <v>249.6</v>
      </c>
      <c r="F17" s="19">
        <f t="shared" si="4"/>
        <v>16</v>
      </c>
      <c r="G17" s="19" t="s">
        <v>3</v>
      </c>
      <c r="H17" s="19"/>
      <c r="I17" s="19">
        <v>70.14</v>
      </c>
      <c r="J17" s="19"/>
      <c r="K17" s="19">
        <v>33.049999999999997</v>
      </c>
      <c r="L17" s="19">
        <f t="shared" si="0"/>
        <v>2318.13</v>
      </c>
      <c r="M17" s="11">
        <f t="shared" si="3"/>
        <v>13.01</v>
      </c>
      <c r="N17" s="19">
        <f t="shared" si="5"/>
        <v>33.69</v>
      </c>
      <c r="O17" s="24"/>
      <c r="P17" s="24"/>
      <c r="Q17" s="5"/>
    </row>
    <row r="18" spans="1:17" x14ac:dyDescent="0.25">
      <c r="A18" s="10">
        <v>17</v>
      </c>
      <c r="B18" s="7">
        <v>41857</v>
      </c>
      <c r="C18" s="19">
        <v>6886</v>
      </c>
      <c r="D18" s="11">
        <f t="shared" si="1"/>
        <v>521</v>
      </c>
      <c r="E18" s="19">
        <v>265.10000000000002</v>
      </c>
      <c r="F18" s="19">
        <f t="shared" si="4"/>
        <v>15.500000000000028</v>
      </c>
      <c r="G18" s="19" t="s">
        <v>3</v>
      </c>
      <c r="H18" s="19"/>
      <c r="I18" s="19">
        <v>65.47</v>
      </c>
      <c r="J18" s="19"/>
      <c r="K18" s="19">
        <v>33.549999999999997</v>
      </c>
      <c r="L18" s="19">
        <f t="shared" si="0"/>
        <v>2196.52</v>
      </c>
      <c r="M18" s="11">
        <f t="shared" si="3"/>
        <v>12.57</v>
      </c>
      <c r="N18" s="19">
        <f t="shared" si="5"/>
        <v>33.61</v>
      </c>
      <c r="O18" s="24"/>
      <c r="P18" s="24"/>
      <c r="Q18" s="5"/>
    </row>
    <row r="19" spans="1:17" x14ac:dyDescent="0.25">
      <c r="A19" s="10">
        <v>18</v>
      </c>
      <c r="B19" s="7">
        <v>41863</v>
      </c>
      <c r="C19" s="19">
        <v>7398</v>
      </c>
      <c r="D19" s="11">
        <f t="shared" si="1"/>
        <v>512</v>
      </c>
      <c r="E19" s="19">
        <v>278.7</v>
      </c>
      <c r="F19" s="19">
        <f t="shared" si="4"/>
        <v>13.599999999999966</v>
      </c>
      <c r="G19" s="19" t="s">
        <v>3</v>
      </c>
      <c r="H19" s="19"/>
      <c r="I19" s="19">
        <v>63.45</v>
      </c>
      <c r="J19" s="19"/>
      <c r="K19" s="19">
        <v>33.549999999999997</v>
      </c>
      <c r="L19" s="19">
        <f t="shared" si="0"/>
        <v>2128.75</v>
      </c>
      <c r="M19" s="11">
        <f t="shared" si="3"/>
        <v>12.39</v>
      </c>
      <c r="N19" s="19">
        <f t="shared" si="5"/>
        <v>37.65</v>
      </c>
      <c r="O19" s="24"/>
      <c r="P19" s="24"/>
      <c r="Q19" s="5"/>
    </row>
    <row r="20" spans="1:17" x14ac:dyDescent="0.25">
      <c r="A20" s="10">
        <v>19</v>
      </c>
      <c r="B20" s="7">
        <v>41867</v>
      </c>
      <c r="C20" s="19">
        <v>7953</v>
      </c>
      <c r="D20" s="11">
        <f t="shared" si="1"/>
        <v>555</v>
      </c>
      <c r="E20" s="19">
        <v>293</v>
      </c>
      <c r="F20" s="19">
        <f t="shared" si="4"/>
        <v>14.300000000000011</v>
      </c>
      <c r="G20" s="19" t="s">
        <v>3</v>
      </c>
      <c r="H20" s="19"/>
      <c r="I20" s="19">
        <v>69.569999999999993</v>
      </c>
      <c r="J20" s="19"/>
      <c r="K20" s="19">
        <v>33.29</v>
      </c>
      <c r="L20" s="19">
        <f t="shared" si="0"/>
        <v>2315.9899999999998</v>
      </c>
      <c r="M20" s="11">
        <f t="shared" si="3"/>
        <v>12.54</v>
      </c>
      <c r="N20" s="19">
        <f t="shared" si="5"/>
        <v>38.81</v>
      </c>
      <c r="O20" s="24"/>
      <c r="P20" s="24"/>
      <c r="Q20" s="5"/>
    </row>
    <row r="21" spans="1:17" x14ac:dyDescent="0.25">
      <c r="A21" s="10">
        <v>20</v>
      </c>
      <c r="B21" s="7">
        <v>41872</v>
      </c>
      <c r="C21" s="19">
        <v>8475</v>
      </c>
      <c r="D21" s="11">
        <f>C21-C20</f>
        <v>522</v>
      </c>
      <c r="E21" s="19">
        <v>305.8</v>
      </c>
      <c r="F21" s="19">
        <f>E21-E20</f>
        <v>12.800000000000011</v>
      </c>
      <c r="G21" s="19" t="s">
        <v>3</v>
      </c>
      <c r="H21" s="19"/>
      <c r="I21" s="19">
        <v>64.73</v>
      </c>
      <c r="J21" s="19"/>
      <c r="K21" s="19">
        <v>33.6</v>
      </c>
      <c r="L21" s="19">
        <f t="shared" si="0"/>
        <v>2174.9299999999998</v>
      </c>
      <c r="M21" s="11">
        <f t="shared" si="3"/>
        <v>12.4</v>
      </c>
      <c r="N21" s="19">
        <f t="shared" ref="N21:N35" si="6">ROUND(D21/F21,2)</f>
        <v>40.78</v>
      </c>
      <c r="O21" s="24"/>
      <c r="P21" s="24"/>
      <c r="Q21" s="5"/>
    </row>
    <row r="22" spans="1:17" x14ac:dyDescent="0.25">
      <c r="A22" s="10">
        <v>21</v>
      </c>
      <c r="B22" s="7">
        <v>41877</v>
      </c>
      <c r="C22" s="19">
        <v>9011</v>
      </c>
      <c r="D22" s="11">
        <f t="shared" si="1"/>
        <v>536</v>
      </c>
      <c r="E22" s="19">
        <v>321.5</v>
      </c>
      <c r="F22" s="19">
        <f>E22-E21</f>
        <v>15.699999999999989</v>
      </c>
      <c r="G22" s="19" t="s">
        <v>3</v>
      </c>
      <c r="H22" s="19"/>
      <c r="I22" s="19">
        <v>69.05</v>
      </c>
      <c r="J22" s="19"/>
      <c r="K22" s="19">
        <v>33.6</v>
      </c>
      <c r="L22" s="19">
        <f t="shared" si="0"/>
        <v>2320.08</v>
      </c>
      <c r="M22" s="11">
        <f t="shared" si="3"/>
        <v>12.88</v>
      </c>
      <c r="N22" s="19">
        <f t="shared" si="6"/>
        <v>34.14</v>
      </c>
      <c r="O22" s="24"/>
      <c r="P22" s="24"/>
      <c r="Q22" s="5"/>
    </row>
    <row r="23" spans="1:17" x14ac:dyDescent="0.25">
      <c r="A23" s="10">
        <v>22</v>
      </c>
      <c r="B23" s="7">
        <v>41887</v>
      </c>
      <c r="C23" s="19">
        <v>9354</v>
      </c>
      <c r="D23" s="11">
        <f t="shared" si="1"/>
        <v>343</v>
      </c>
      <c r="E23" s="19">
        <v>336.6</v>
      </c>
      <c r="F23" s="19">
        <f t="shared" ref="F23:F35" si="7">E23-E22</f>
        <v>15.100000000000023</v>
      </c>
      <c r="G23" s="19" t="s">
        <v>3</v>
      </c>
      <c r="H23" s="19"/>
      <c r="I23" s="19">
        <v>56.87</v>
      </c>
      <c r="J23" s="19"/>
      <c r="K23" s="19">
        <v>33.9</v>
      </c>
      <c r="L23" s="19">
        <f t="shared" si="0"/>
        <v>1927.89</v>
      </c>
      <c r="M23" s="11">
        <f t="shared" si="3"/>
        <v>16.579999999999998</v>
      </c>
      <c r="N23" s="19">
        <f t="shared" si="6"/>
        <v>22.72</v>
      </c>
      <c r="O23" s="24"/>
      <c r="P23" s="24"/>
      <c r="Q23" s="5"/>
    </row>
    <row r="24" spans="1:17" x14ac:dyDescent="0.25">
      <c r="A24" s="10">
        <v>23</v>
      </c>
      <c r="B24" s="7">
        <v>41895</v>
      </c>
      <c r="C24" s="19">
        <v>9756</v>
      </c>
      <c r="D24" s="11">
        <f t="shared" si="1"/>
        <v>402</v>
      </c>
      <c r="E24" s="19">
        <v>349.7</v>
      </c>
      <c r="F24" s="19">
        <f t="shared" si="7"/>
        <v>13.099999999999966</v>
      </c>
      <c r="G24" s="19" t="s">
        <v>3</v>
      </c>
      <c r="H24" s="19"/>
      <c r="I24" s="19">
        <v>52.51</v>
      </c>
      <c r="J24" s="19"/>
      <c r="K24" s="19">
        <v>33.6</v>
      </c>
      <c r="L24" s="19">
        <f t="shared" si="0"/>
        <v>1764.34</v>
      </c>
      <c r="M24" s="11">
        <f t="shared" si="3"/>
        <v>13.06</v>
      </c>
      <c r="N24" s="19">
        <f t="shared" si="6"/>
        <v>30.69</v>
      </c>
      <c r="O24" s="24"/>
      <c r="P24" s="24"/>
      <c r="Q24" s="5"/>
    </row>
    <row r="25" spans="1:17" x14ac:dyDescent="0.25">
      <c r="A25" s="10">
        <v>24</v>
      </c>
      <c r="B25" s="7">
        <v>41905</v>
      </c>
      <c r="C25" s="19">
        <v>10250</v>
      </c>
      <c r="D25" s="11">
        <f t="shared" si="1"/>
        <v>494</v>
      </c>
      <c r="E25" s="19">
        <v>364.4</v>
      </c>
      <c r="F25" s="19">
        <f t="shared" si="7"/>
        <v>14.699999999999989</v>
      </c>
      <c r="G25" s="19" t="s">
        <v>3</v>
      </c>
      <c r="H25" s="19"/>
      <c r="I25" s="19">
        <v>64</v>
      </c>
      <c r="J25" s="19"/>
      <c r="K25" s="19">
        <v>33.9</v>
      </c>
      <c r="L25" s="19">
        <f t="shared" si="0"/>
        <v>2169.6</v>
      </c>
      <c r="M25" s="11">
        <f t="shared" si="3"/>
        <v>12.96</v>
      </c>
      <c r="N25" s="19">
        <f t="shared" si="6"/>
        <v>33.61</v>
      </c>
      <c r="O25" s="24"/>
      <c r="P25" s="24"/>
      <c r="Q25" s="5"/>
    </row>
    <row r="26" spans="1:17" x14ac:dyDescent="0.25">
      <c r="A26" s="10">
        <v>25</v>
      </c>
      <c r="B26" s="7">
        <v>41914</v>
      </c>
      <c r="C26" s="19">
        <v>10704</v>
      </c>
      <c r="D26" s="11">
        <f t="shared" si="1"/>
        <v>454</v>
      </c>
      <c r="E26" s="19">
        <v>381.6</v>
      </c>
      <c r="F26" s="19">
        <f t="shared" si="7"/>
        <v>17.200000000000045</v>
      </c>
      <c r="G26" s="19" t="s">
        <v>3</v>
      </c>
      <c r="H26" s="19"/>
      <c r="I26" s="19">
        <v>64.459999999999994</v>
      </c>
      <c r="J26" s="19"/>
      <c r="K26" s="19">
        <v>23.56</v>
      </c>
      <c r="L26" s="19">
        <f t="shared" si="0"/>
        <v>1518.68</v>
      </c>
      <c r="M26" s="11">
        <f t="shared" si="3"/>
        <v>14.2</v>
      </c>
      <c r="N26" s="19">
        <f t="shared" si="6"/>
        <v>26.4</v>
      </c>
      <c r="O26" s="24"/>
      <c r="P26" s="24"/>
      <c r="Q26" s="5"/>
    </row>
    <row r="27" spans="1:17" x14ac:dyDescent="0.25">
      <c r="A27" s="10">
        <v>26</v>
      </c>
      <c r="B27" s="26">
        <v>41922</v>
      </c>
      <c r="C27" s="27">
        <v>11015</v>
      </c>
      <c r="D27" s="13">
        <f t="shared" si="1"/>
        <v>311</v>
      </c>
      <c r="E27" s="27">
        <v>394</v>
      </c>
      <c r="F27" s="27">
        <f t="shared" si="7"/>
        <v>12.399999999999977</v>
      </c>
      <c r="G27" s="27" t="s">
        <v>3</v>
      </c>
      <c r="H27" s="27"/>
      <c r="I27" s="27">
        <v>47.29</v>
      </c>
      <c r="J27" s="27"/>
      <c r="K27" s="27">
        <v>34.1</v>
      </c>
      <c r="L27" s="27">
        <f t="shared" si="0"/>
        <v>1612.59</v>
      </c>
      <c r="M27" s="13">
        <f t="shared" si="3"/>
        <v>15.21</v>
      </c>
      <c r="N27" s="19">
        <f t="shared" si="6"/>
        <v>25.08</v>
      </c>
      <c r="O27" s="24"/>
      <c r="P27" s="24"/>
      <c r="Q27" s="5"/>
    </row>
    <row r="28" spans="1:17" x14ac:dyDescent="0.25">
      <c r="A28" s="10">
        <v>27</v>
      </c>
      <c r="B28" s="26">
        <v>41931</v>
      </c>
      <c r="C28" s="27">
        <v>11560</v>
      </c>
      <c r="D28" s="13">
        <f t="shared" si="1"/>
        <v>545</v>
      </c>
      <c r="E28" s="28">
        <v>410</v>
      </c>
      <c r="F28" s="27">
        <f t="shared" si="7"/>
        <v>16</v>
      </c>
      <c r="G28" s="27" t="s">
        <v>3</v>
      </c>
      <c r="H28" s="27"/>
      <c r="I28" s="27">
        <v>66.48</v>
      </c>
      <c r="J28" s="27"/>
      <c r="K28" s="27">
        <v>32.4</v>
      </c>
      <c r="L28" s="27">
        <f t="shared" si="0"/>
        <v>2153.9499999999998</v>
      </c>
      <c r="M28" s="13">
        <f t="shared" si="3"/>
        <v>12.2</v>
      </c>
      <c r="N28" s="19">
        <f t="shared" si="6"/>
        <v>34.06</v>
      </c>
      <c r="O28" s="24"/>
      <c r="P28" s="24"/>
      <c r="Q28" s="4"/>
    </row>
    <row r="29" spans="1:17" x14ac:dyDescent="0.25">
      <c r="A29" s="10">
        <v>28</v>
      </c>
      <c r="B29" s="26">
        <v>41945</v>
      </c>
      <c r="C29" s="27">
        <v>11935</v>
      </c>
      <c r="D29" s="13">
        <f t="shared" si="1"/>
        <v>375</v>
      </c>
      <c r="E29" s="28">
        <v>431</v>
      </c>
      <c r="F29" s="27">
        <f t="shared" si="7"/>
        <v>21</v>
      </c>
      <c r="G29" s="27" t="s">
        <v>3</v>
      </c>
      <c r="H29" s="27"/>
      <c r="I29" s="27">
        <v>66.930000000000007</v>
      </c>
      <c r="J29" s="27"/>
      <c r="K29" s="27">
        <v>32.01</v>
      </c>
      <c r="L29" s="27">
        <f t="shared" si="0"/>
        <v>2142.4299999999998</v>
      </c>
      <c r="M29" s="13">
        <f t="shared" si="3"/>
        <v>17.850000000000001</v>
      </c>
      <c r="N29" s="19">
        <f t="shared" si="6"/>
        <v>17.86</v>
      </c>
      <c r="O29" s="24"/>
      <c r="P29" s="29"/>
      <c r="Q29" s="5"/>
    </row>
    <row r="30" spans="1:17" x14ac:dyDescent="0.25">
      <c r="A30" s="10">
        <v>29</v>
      </c>
      <c r="B30" s="26">
        <v>41955</v>
      </c>
      <c r="C30" s="27">
        <v>12533</v>
      </c>
      <c r="D30" s="13">
        <f t="shared" si="1"/>
        <v>598</v>
      </c>
      <c r="E30" s="28">
        <v>446.3</v>
      </c>
      <c r="F30" s="27">
        <f t="shared" si="7"/>
        <v>15.300000000000011</v>
      </c>
      <c r="G30" s="27" t="s">
        <v>3</v>
      </c>
      <c r="H30" s="27"/>
      <c r="I30" s="27">
        <v>64.33</v>
      </c>
      <c r="J30" s="27"/>
      <c r="K30" s="27">
        <v>33.700000000000003</v>
      </c>
      <c r="L30" s="27">
        <f t="shared" si="0"/>
        <v>2167.92</v>
      </c>
      <c r="M30" s="13">
        <f t="shared" ref="M30:M35" si="8">ROUND(100*I30/D30,2)</f>
        <v>10.76</v>
      </c>
      <c r="N30" s="19">
        <f t="shared" si="6"/>
        <v>39.08</v>
      </c>
      <c r="O30" s="24"/>
      <c r="P30" s="30"/>
      <c r="Q30" s="30"/>
    </row>
    <row r="31" spans="1:17" x14ac:dyDescent="0.25">
      <c r="A31" s="10">
        <v>30</v>
      </c>
      <c r="B31" s="9">
        <v>41969</v>
      </c>
      <c r="C31" s="18">
        <v>12921</v>
      </c>
      <c r="D31" s="13">
        <f t="shared" si="1"/>
        <v>388</v>
      </c>
      <c r="E31" s="18">
        <v>465.9</v>
      </c>
      <c r="F31" s="27">
        <f t="shared" si="7"/>
        <v>19.599999999999966</v>
      </c>
      <c r="G31" s="18" t="s">
        <v>3</v>
      </c>
      <c r="H31" s="18"/>
      <c r="I31" s="18">
        <v>69.569999999999993</v>
      </c>
      <c r="J31" s="18"/>
      <c r="K31" s="18">
        <v>33.65</v>
      </c>
      <c r="L31" s="18">
        <f t="shared" si="0"/>
        <v>2341.0300000000002</v>
      </c>
      <c r="M31" s="13">
        <f t="shared" si="8"/>
        <v>17.93</v>
      </c>
      <c r="N31" s="19">
        <f t="shared" si="6"/>
        <v>19.8</v>
      </c>
      <c r="O31" s="24"/>
      <c r="P31" s="30"/>
      <c r="Q31" s="30"/>
    </row>
    <row r="32" spans="1:17" x14ac:dyDescent="0.25">
      <c r="A32" s="10">
        <v>31</v>
      </c>
      <c r="B32" s="9">
        <v>41977</v>
      </c>
      <c r="C32" s="18">
        <v>13343</v>
      </c>
      <c r="D32" s="13">
        <f t="shared" si="1"/>
        <v>422</v>
      </c>
      <c r="E32" s="18">
        <v>485.9</v>
      </c>
      <c r="F32" s="27">
        <f t="shared" si="7"/>
        <v>20</v>
      </c>
      <c r="G32" s="17" t="s">
        <v>3</v>
      </c>
      <c r="H32" s="17"/>
      <c r="I32" s="18">
        <v>64.760000000000005</v>
      </c>
      <c r="J32" s="18"/>
      <c r="K32" s="18">
        <v>34.6</v>
      </c>
      <c r="L32" s="18">
        <f t="shared" si="0"/>
        <v>2240.6999999999998</v>
      </c>
      <c r="M32" s="13">
        <f t="shared" si="8"/>
        <v>15.35</v>
      </c>
      <c r="N32" s="19">
        <f t="shared" si="6"/>
        <v>21.1</v>
      </c>
      <c r="O32" s="24"/>
      <c r="P32" s="30"/>
      <c r="Q32" s="30"/>
    </row>
    <row r="33" spans="1:17" x14ac:dyDescent="0.25">
      <c r="A33" s="10">
        <v>32</v>
      </c>
      <c r="B33" s="9">
        <v>41986</v>
      </c>
      <c r="C33" s="18">
        <v>13780</v>
      </c>
      <c r="D33" s="13">
        <f t="shared" si="1"/>
        <v>437</v>
      </c>
      <c r="E33" s="18">
        <v>504.5</v>
      </c>
      <c r="F33" s="27">
        <f t="shared" si="7"/>
        <v>18.600000000000023</v>
      </c>
      <c r="G33" s="17" t="s">
        <v>3</v>
      </c>
      <c r="H33" s="17"/>
      <c r="I33" s="18">
        <v>66.69</v>
      </c>
      <c r="J33" s="18"/>
      <c r="K33" s="18">
        <v>34.799999999999997</v>
      </c>
      <c r="L33" s="18">
        <f t="shared" si="0"/>
        <v>2320.81</v>
      </c>
      <c r="M33" s="13">
        <f t="shared" si="8"/>
        <v>15.26</v>
      </c>
      <c r="N33" s="19">
        <f t="shared" si="6"/>
        <v>23.49</v>
      </c>
      <c r="O33" s="24"/>
      <c r="P33" s="30"/>
      <c r="Q33" s="30"/>
    </row>
    <row r="34" spans="1:17" x14ac:dyDescent="0.25">
      <c r="A34" s="10">
        <v>33</v>
      </c>
      <c r="B34" s="9">
        <v>41996</v>
      </c>
      <c r="C34" s="18">
        <v>14290</v>
      </c>
      <c r="D34" s="13">
        <f t="shared" si="1"/>
        <v>510</v>
      </c>
      <c r="E34" s="18">
        <v>525.20000000000005</v>
      </c>
      <c r="F34" s="27">
        <f t="shared" si="7"/>
        <v>20.700000000000045</v>
      </c>
      <c r="G34" s="17" t="s">
        <v>3</v>
      </c>
      <c r="H34" s="27">
        <v>1929.6</v>
      </c>
      <c r="I34" s="18">
        <v>71.73</v>
      </c>
      <c r="J34" s="18"/>
      <c r="K34" s="18">
        <v>34.6</v>
      </c>
      <c r="L34" s="18">
        <f t="shared" si="0"/>
        <v>2481.86</v>
      </c>
      <c r="M34" s="13">
        <f t="shared" si="8"/>
        <v>14.06</v>
      </c>
      <c r="N34" s="19">
        <f t="shared" si="6"/>
        <v>24.64</v>
      </c>
      <c r="O34" s="24"/>
      <c r="P34" s="30"/>
      <c r="Q34" s="30"/>
    </row>
    <row r="35" spans="1:17" x14ac:dyDescent="0.25">
      <c r="A35" s="10">
        <v>34</v>
      </c>
      <c r="B35" s="9">
        <v>42008</v>
      </c>
      <c r="C35" s="18">
        <v>14685</v>
      </c>
      <c r="D35" s="13">
        <f>C35-C34</f>
        <v>395</v>
      </c>
      <c r="E35" s="18">
        <v>546.6</v>
      </c>
      <c r="F35" s="27">
        <f t="shared" si="7"/>
        <v>21.399999999999977</v>
      </c>
      <c r="G35" s="17" t="s">
        <v>3</v>
      </c>
      <c r="H35" s="27">
        <v>1992.5</v>
      </c>
      <c r="I35" s="18">
        <v>66</v>
      </c>
      <c r="J35" s="18"/>
      <c r="K35" s="18">
        <v>34.6</v>
      </c>
      <c r="L35" s="18">
        <f t="shared" si="0"/>
        <v>2283.6</v>
      </c>
      <c r="M35" s="13">
        <f t="shared" si="8"/>
        <v>16.71</v>
      </c>
      <c r="N35" s="19">
        <f t="shared" si="6"/>
        <v>18.46</v>
      </c>
      <c r="O35" s="24"/>
      <c r="P35" s="30"/>
      <c r="Q35" s="30"/>
    </row>
    <row r="36" spans="1:17" x14ac:dyDescent="0.25">
      <c r="A36" s="10">
        <v>35</v>
      </c>
      <c r="B36" s="9">
        <v>42023</v>
      </c>
      <c r="C36" s="18">
        <v>15151</v>
      </c>
      <c r="D36" s="16"/>
      <c r="E36" s="18">
        <v>564.5</v>
      </c>
      <c r="F36" s="18"/>
      <c r="G36" s="17" t="s">
        <v>7</v>
      </c>
      <c r="H36" s="17"/>
      <c r="I36" s="18">
        <v>40.46</v>
      </c>
      <c r="J36" s="18"/>
      <c r="K36" s="18">
        <v>34.6</v>
      </c>
      <c r="L36" s="18">
        <f t="shared" si="0"/>
        <v>1399.92</v>
      </c>
      <c r="M36" s="14"/>
      <c r="N36" s="18"/>
      <c r="O36" s="31"/>
      <c r="P36" s="30"/>
      <c r="Q36" s="30"/>
    </row>
    <row r="37" spans="1:17" x14ac:dyDescent="0.25">
      <c r="A37" s="10">
        <v>36</v>
      </c>
      <c r="B37" s="26">
        <v>42030</v>
      </c>
      <c r="C37" s="27">
        <v>15427</v>
      </c>
      <c r="D37" s="13"/>
      <c r="E37" s="27">
        <v>576</v>
      </c>
      <c r="F37" s="27"/>
      <c r="G37" s="32" t="s">
        <v>3</v>
      </c>
      <c r="H37" s="32">
        <v>2096.1</v>
      </c>
      <c r="I37" s="32">
        <v>68.12</v>
      </c>
      <c r="J37" s="32"/>
      <c r="K37" s="32">
        <v>34.65</v>
      </c>
      <c r="L37" s="32">
        <f t="shared" ref="L37:L44" si="9">K37*I37</f>
        <v>2360.3580000000002</v>
      </c>
      <c r="M37" s="13"/>
      <c r="N37" s="27"/>
      <c r="O37" s="29"/>
      <c r="P37" s="30"/>
      <c r="Q37" s="30"/>
    </row>
    <row r="38" spans="1:17" x14ac:dyDescent="0.25">
      <c r="A38" s="10">
        <v>37</v>
      </c>
      <c r="B38" s="26">
        <v>42041</v>
      </c>
      <c r="C38" s="27">
        <v>15830</v>
      </c>
      <c r="D38" s="13">
        <f>C38-C37</f>
        <v>403</v>
      </c>
      <c r="E38" s="27">
        <v>591.70000000000005</v>
      </c>
      <c r="F38" s="27">
        <f>E38-E37</f>
        <v>15.700000000000045</v>
      </c>
      <c r="G38" s="32" t="s">
        <v>3</v>
      </c>
      <c r="H38" s="32">
        <v>2152.8000000000002</v>
      </c>
      <c r="I38" s="32">
        <v>57.91</v>
      </c>
      <c r="J38" s="32"/>
      <c r="K38" s="28">
        <v>34.6</v>
      </c>
      <c r="L38" s="32">
        <f t="shared" si="9"/>
        <v>2003.6859999999999</v>
      </c>
      <c r="M38" s="13">
        <f t="shared" ref="M38:M54" si="10">ROUND(100*I38/D38,2)</f>
        <v>14.37</v>
      </c>
      <c r="N38" s="19">
        <f t="shared" ref="N38:N54" si="11">ROUND(D38/F38,2)</f>
        <v>25.67</v>
      </c>
      <c r="O38" s="24"/>
      <c r="P38" s="30"/>
      <c r="Q38" s="30"/>
    </row>
    <row r="39" spans="1:17" s="34" customFormat="1" x14ac:dyDescent="0.25">
      <c r="A39" s="10">
        <v>38</v>
      </c>
      <c r="B39" s="8">
        <v>42046</v>
      </c>
      <c r="C39" s="17">
        <v>16330</v>
      </c>
      <c r="D39" s="13">
        <f t="shared" ref="D39:D54" si="12">C39-C38</f>
        <v>500</v>
      </c>
      <c r="E39" s="17">
        <v>607.4</v>
      </c>
      <c r="F39" s="27">
        <f t="shared" ref="F39:F45" si="13">E39-E38</f>
        <v>15.699999999999932</v>
      </c>
      <c r="G39" s="18" t="s">
        <v>3</v>
      </c>
      <c r="H39" s="18">
        <v>2220</v>
      </c>
      <c r="I39" s="18">
        <v>60.37</v>
      </c>
      <c r="J39" s="18"/>
      <c r="K39" s="17">
        <v>22.67</v>
      </c>
      <c r="L39" s="18">
        <f t="shared" si="9"/>
        <v>1368.5879</v>
      </c>
      <c r="M39" s="13">
        <f t="shared" si="10"/>
        <v>12.07</v>
      </c>
      <c r="N39" s="19">
        <f t="shared" si="11"/>
        <v>31.85</v>
      </c>
      <c r="O39" s="24"/>
      <c r="P39" s="33"/>
      <c r="Q39" s="33"/>
    </row>
    <row r="40" spans="1:17" x14ac:dyDescent="0.25">
      <c r="A40" s="10">
        <v>39</v>
      </c>
      <c r="B40" s="8">
        <v>42058</v>
      </c>
      <c r="C40" s="17">
        <v>16680</v>
      </c>
      <c r="D40" s="13">
        <f t="shared" si="12"/>
        <v>350</v>
      </c>
      <c r="E40" s="17">
        <v>623.29999999999995</v>
      </c>
      <c r="F40" s="27">
        <f t="shared" si="13"/>
        <v>15.899999999999977</v>
      </c>
      <c r="G40" s="18" t="s">
        <v>3</v>
      </c>
      <c r="H40" s="18">
        <v>2265</v>
      </c>
      <c r="I40" s="18">
        <v>56.48</v>
      </c>
      <c r="J40" s="18"/>
      <c r="K40" s="17">
        <v>34.6</v>
      </c>
      <c r="L40" s="18">
        <f t="shared" si="9"/>
        <v>1954.2080000000001</v>
      </c>
      <c r="M40" s="13">
        <f t="shared" si="10"/>
        <v>16.14</v>
      </c>
      <c r="N40" s="19">
        <f t="shared" si="11"/>
        <v>22.01</v>
      </c>
      <c r="O40" s="24"/>
      <c r="P40" s="30"/>
      <c r="Q40" s="30"/>
    </row>
    <row r="41" spans="1:17" x14ac:dyDescent="0.25">
      <c r="A41" s="10">
        <v>40</v>
      </c>
      <c r="B41" s="7">
        <v>42070</v>
      </c>
      <c r="C41" s="19">
        <v>17104</v>
      </c>
      <c r="D41" s="11">
        <f t="shared" si="12"/>
        <v>424</v>
      </c>
      <c r="E41" s="19">
        <v>643.4</v>
      </c>
      <c r="F41" s="27">
        <f t="shared" si="13"/>
        <v>20.100000000000023</v>
      </c>
      <c r="G41" s="35" t="s">
        <v>3</v>
      </c>
      <c r="H41" s="19">
        <v>2329.3000000000002</v>
      </c>
      <c r="I41" s="19">
        <v>66.94</v>
      </c>
      <c r="J41" s="19"/>
      <c r="K41" s="36">
        <v>34.6</v>
      </c>
      <c r="L41" s="35">
        <f t="shared" si="9"/>
        <v>2316.1239999999998</v>
      </c>
      <c r="M41" s="13">
        <f>ROUND(100*I41/D41,2)</f>
        <v>15.79</v>
      </c>
      <c r="N41" s="19">
        <f t="shared" si="11"/>
        <v>21.09</v>
      </c>
      <c r="O41" s="24"/>
      <c r="P41" s="30"/>
      <c r="Q41" s="30"/>
    </row>
    <row r="42" spans="1:17" x14ac:dyDescent="0.25">
      <c r="A42" s="10">
        <v>41</v>
      </c>
      <c r="B42" s="7">
        <v>42076</v>
      </c>
      <c r="C42" s="19">
        <v>17631</v>
      </c>
      <c r="D42" s="11">
        <f t="shared" si="12"/>
        <v>527</v>
      </c>
      <c r="E42" s="19">
        <v>658</v>
      </c>
      <c r="F42" s="27">
        <f t="shared" si="13"/>
        <v>14.600000000000023</v>
      </c>
      <c r="G42" s="35" t="s">
        <v>3</v>
      </c>
      <c r="H42" s="19">
        <v>2393.1999999999998</v>
      </c>
      <c r="I42" s="19">
        <v>71.09</v>
      </c>
      <c r="J42" s="19"/>
      <c r="K42" s="19">
        <v>34.6</v>
      </c>
      <c r="L42" s="19">
        <f t="shared" si="9"/>
        <v>2459.7140000000004</v>
      </c>
      <c r="M42" s="13">
        <f t="shared" si="10"/>
        <v>13.49</v>
      </c>
      <c r="N42" s="19">
        <f t="shared" si="11"/>
        <v>36.1</v>
      </c>
      <c r="O42" s="24"/>
      <c r="P42" s="30"/>
      <c r="Q42" s="30"/>
    </row>
    <row r="43" spans="1:17" x14ac:dyDescent="0.25">
      <c r="A43" s="10">
        <v>42</v>
      </c>
      <c r="B43" s="7">
        <v>42085</v>
      </c>
      <c r="C43" s="19">
        <v>18133</v>
      </c>
      <c r="D43" s="11">
        <f t="shared" si="12"/>
        <v>502</v>
      </c>
      <c r="E43" s="19">
        <v>674.9</v>
      </c>
      <c r="F43" s="27">
        <f t="shared" si="13"/>
        <v>16.899999999999977</v>
      </c>
      <c r="G43" s="35" t="s">
        <v>3</v>
      </c>
      <c r="H43" s="19">
        <v>2458.6</v>
      </c>
      <c r="I43" s="19">
        <v>64.8</v>
      </c>
      <c r="J43" s="19"/>
      <c r="K43" s="19">
        <v>34.6</v>
      </c>
      <c r="L43" s="19">
        <f t="shared" si="9"/>
        <v>2242.08</v>
      </c>
      <c r="M43" s="13">
        <f t="shared" si="10"/>
        <v>12.91</v>
      </c>
      <c r="N43" s="19">
        <f t="shared" si="11"/>
        <v>29.7</v>
      </c>
      <c r="O43" s="24"/>
      <c r="P43" s="30"/>
      <c r="Q43" s="30"/>
    </row>
    <row r="44" spans="1:17" x14ac:dyDescent="0.25">
      <c r="A44" s="10">
        <v>43</v>
      </c>
      <c r="B44" s="7">
        <v>42091</v>
      </c>
      <c r="C44" s="19">
        <v>18443</v>
      </c>
      <c r="D44" s="11">
        <f t="shared" si="12"/>
        <v>310</v>
      </c>
      <c r="E44" s="19">
        <v>687.4</v>
      </c>
      <c r="F44" s="27">
        <f t="shared" si="13"/>
        <v>12.5</v>
      </c>
      <c r="G44" s="35" t="s">
        <v>3</v>
      </c>
      <c r="H44" s="19">
        <v>2503.6999999999998</v>
      </c>
      <c r="I44" s="19">
        <v>48</v>
      </c>
      <c r="J44" s="19"/>
      <c r="K44" s="19">
        <v>34.799999999999997</v>
      </c>
      <c r="L44" s="19">
        <f t="shared" si="9"/>
        <v>1670.3999999999999</v>
      </c>
      <c r="M44" s="13">
        <f t="shared" si="10"/>
        <v>15.48</v>
      </c>
      <c r="N44" s="19">
        <f t="shared" si="11"/>
        <v>24.8</v>
      </c>
      <c r="O44" s="24"/>
      <c r="P44" s="30"/>
      <c r="Q44" s="30"/>
    </row>
    <row r="45" spans="1:17" x14ac:dyDescent="0.25">
      <c r="A45" s="10">
        <v>44</v>
      </c>
      <c r="B45" s="7">
        <v>42101</v>
      </c>
      <c r="C45" s="19">
        <v>18874</v>
      </c>
      <c r="D45" s="11">
        <f t="shared" si="12"/>
        <v>431</v>
      </c>
      <c r="E45" s="19">
        <v>704.5</v>
      </c>
      <c r="F45" s="27">
        <f t="shared" si="13"/>
        <v>17.100000000000023</v>
      </c>
      <c r="G45" s="35" t="s">
        <v>3</v>
      </c>
      <c r="H45" s="19">
        <v>2565.9</v>
      </c>
      <c r="I45" s="19">
        <v>64.94</v>
      </c>
      <c r="J45" s="19"/>
      <c r="K45" s="19">
        <v>34.799999999999997</v>
      </c>
      <c r="L45" s="19">
        <f t="shared" ref="L45:L55" si="14">K45*I45</f>
        <v>2259.9119999999998</v>
      </c>
      <c r="M45" s="13">
        <f t="shared" si="10"/>
        <v>15.07</v>
      </c>
      <c r="N45" s="19">
        <f t="shared" si="11"/>
        <v>25.2</v>
      </c>
      <c r="O45" s="24"/>
      <c r="P45" s="30"/>
      <c r="Q45" s="30"/>
    </row>
    <row r="46" spans="1:17" x14ac:dyDescent="0.25">
      <c r="A46" s="10">
        <v>45</v>
      </c>
      <c r="B46" s="7">
        <v>42112</v>
      </c>
      <c r="C46" s="19">
        <v>19275</v>
      </c>
      <c r="D46" s="11">
        <f t="shared" si="12"/>
        <v>401</v>
      </c>
      <c r="E46" s="19">
        <v>723.6</v>
      </c>
      <c r="F46" s="27">
        <f t="shared" ref="F46:F54" si="15">E46-E45</f>
        <v>19.100000000000023</v>
      </c>
      <c r="G46" s="35" t="s">
        <v>3</v>
      </c>
      <c r="H46" s="19">
        <v>2627.9</v>
      </c>
      <c r="I46" s="19">
        <v>65</v>
      </c>
      <c r="J46" s="19"/>
      <c r="K46" s="19">
        <v>34.799999999999997</v>
      </c>
      <c r="L46" s="19">
        <f t="shared" si="14"/>
        <v>2262</v>
      </c>
      <c r="M46" s="13">
        <f t="shared" si="10"/>
        <v>16.21</v>
      </c>
      <c r="N46" s="19">
        <f t="shared" si="11"/>
        <v>20.99</v>
      </c>
      <c r="O46" s="24"/>
      <c r="P46" s="30"/>
      <c r="Q46" s="30"/>
    </row>
    <row r="47" spans="1:17" x14ac:dyDescent="0.25">
      <c r="A47" s="10">
        <v>46</v>
      </c>
      <c r="B47" s="7">
        <v>42120</v>
      </c>
      <c r="C47" s="19">
        <v>19741</v>
      </c>
      <c r="D47" s="11">
        <f t="shared" si="12"/>
        <v>466</v>
      </c>
      <c r="E47" s="19">
        <v>736.6</v>
      </c>
      <c r="F47" s="27">
        <f t="shared" si="15"/>
        <v>13</v>
      </c>
      <c r="G47" s="35" t="s">
        <v>3</v>
      </c>
      <c r="H47" s="19">
        <v>2685.2</v>
      </c>
      <c r="I47" s="19">
        <v>60</v>
      </c>
      <c r="J47" s="19"/>
      <c r="K47" s="19">
        <v>34.799999999999997</v>
      </c>
      <c r="L47" s="19">
        <f t="shared" si="14"/>
        <v>2088</v>
      </c>
      <c r="M47" s="13">
        <f t="shared" si="10"/>
        <v>12.88</v>
      </c>
      <c r="N47" s="19">
        <f t="shared" si="11"/>
        <v>35.85</v>
      </c>
      <c r="O47" s="24"/>
      <c r="P47" s="30"/>
      <c r="Q47" s="30"/>
    </row>
    <row r="48" spans="1:17" x14ac:dyDescent="0.25">
      <c r="A48" s="10">
        <v>47</v>
      </c>
      <c r="B48" s="7">
        <v>42130</v>
      </c>
      <c r="C48" s="19">
        <v>20200</v>
      </c>
      <c r="D48" s="11">
        <f t="shared" si="12"/>
        <v>459</v>
      </c>
      <c r="E48" s="19">
        <v>754.8</v>
      </c>
      <c r="F48" s="27">
        <f t="shared" si="15"/>
        <v>18.199999999999932</v>
      </c>
      <c r="G48" s="35" t="s">
        <v>3</v>
      </c>
      <c r="H48" s="19">
        <v>2747.2</v>
      </c>
      <c r="I48" s="19">
        <v>67</v>
      </c>
      <c r="J48" s="19"/>
      <c r="K48" s="19">
        <v>24.41</v>
      </c>
      <c r="L48" s="19">
        <f t="shared" si="14"/>
        <v>1635.47</v>
      </c>
      <c r="M48" s="13">
        <f t="shared" si="10"/>
        <v>14.6</v>
      </c>
      <c r="N48" s="19">
        <f t="shared" si="11"/>
        <v>25.22</v>
      </c>
      <c r="O48" s="24"/>
      <c r="P48" s="30"/>
      <c r="Q48" s="30"/>
    </row>
    <row r="49" spans="1:17" x14ac:dyDescent="0.25">
      <c r="A49" s="10">
        <v>48</v>
      </c>
      <c r="B49" s="7">
        <v>42142</v>
      </c>
      <c r="C49" s="19">
        <v>20730</v>
      </c>
      <c r="D49" s="11">
        <f t="shared" si="12"/>
        <v>530</v>
      </c>
      <c r="E49" s="19">
        <v>774.2</v>
      </c>
      <c r="F49" s="27">
        <f t="shared" si="15"/>
        <v>19.400000000000091</v>
      </c>
      <c r="G49" s="35" t="s">
        <v>3</v>
      </c>
      <c r="H49" s="19">
        <v>2815.8</v>
      </c>
      <c r="I49" s="19">
        <v>67.58</v>
      </c>
      <c r="J49" s="19"/>
      <c r="K49" s="19">
        <v>34.799999999999997</v>
      </c>
      <c r="L49" s="19">
        <f t="shared" si="14"/>
        <v>2351.7839999999997</v>
      </c>
      <c r="M49" s="13">
        <f t="shared" si="10"/>
        <v>12.75</v>
      </c>
      <c r="N49" s="19">
        <f t="shared" si="11"/>
        <v>27.32</v>
      </c>
      <c r="O49" s="24"/>
      <c r="P49" s="30"/>
      <c r="Q49" s="30"/>
    </row>
    <row r="50" spans="1:17" x14ac:dyDescent="0.25">
      <c r="A50" s="10">
        <v>49</v>
      </c>
      <c r="B50" s="7">
        <v>42153</v>
      </c>
      <c r="C50" s="19">
        <v>21250</v>
      </c>
      <c r="D50" s="11">
        <f t="shared" si="12"/>
        <v>520</v>
      </c>
      <c r="E50" s="19">
        <v>792</v>
      </c>
      <c r="F50" s="27">
        <f t="shared" si="15"/>
        <v>17.799999999999955</v>
      </c>
      <c r="G50" s="35" t="s">
        <v>3</v>
      </c>
      <c r="H50" s="19">
        <v>2881</v>
      </c>
      <c r="I50" s="19">
        <v>69</v>
      </c>
      <c r="J50" s="19"/>
      <c r="K50" s="19">
        <v>34.799999999999997</v>
      </c>
      <c r="L50" s="19">
        <f t="shared" si="14"/>
        <v>2401.1999999999998</v>
      </c>
      <c r="M50" s="13">
        <f t="shared" si="10"/>
        <v>13.27</v>
      </c>
      <c r="N50" s="19">
        <f t="shared" si="11"/>
        <v>29.21</v>
      </c>
      <c r="O50" s="24"/>
      <c r="P50" s="30"/>
      <c r="Q50" s="30"/>
    </row>
    <row r="51" spans="1:17" x14ac:dyDescent="0.25">
      <c r="A51" s="10">
        <v>50</v>
      </c>
      <c r="B51" s="7">
        <v>42162</v>
      </c>
      <c r="C51" s="19">
        <v>21762</v>
      </c>
      <c r="D51" s="11">
        <f t="shared" si="12"/>
        <v>512</v>
      </c>
      <c r="E51" s="19">
        <v>809.6</v>
      </c>
      <c r="F51" s="27">
        <f t="shared" si="15"/>
        <v>17.600000000000023</v>
      </c>
      <c r="G51" s="35" t="s">
        <v>3</v>
      </c>
      <c r="H51" s="19">
        <v>2945.3</v>
      </c>
      <c r="I51" s="19">
        <v>66.34</v>
      </c>
      <c r="J51" s="19"/>
      <c r="K51" s="19">
        <v>34.799999999999997</v>
      </c>
      <c r="L51" s="19">
        <f t="shared" si="14"/>
        <v>2308.6320000000001</v>
      </c>
      <c r="M51" s="13">
        <f t="shared" si="10"/>
        <v>12.96</v>
      </c>
      <c r="N51" s="19">
        <f t="shared" si="11"/>
        <v>29.09</v>
      </c>
      <c r="O51" s="24"/>
      <c r="P51" s="30"/>
      <c r="Q51" s="30"/>
    </row>
    <row r="52" spans="1:17" x14ac:dyDescent="0.25">
      <c r="A52" s="10">
        <v>51</v>
      </c>
      <c r="B52" s="7">
        <v>42171</v>
      </c>
      <c r="C52" s="19">
        <v>22277</v>
      </c>
      <c r="D52" s="11">
        <f t="shared" si="12"/>
        <v>515</v>
      </c>
      <c r="E52" s="19">
        <v>824.4</v>
      </c>
      <c r="F52" s="27">
        <f t="shared" si="15"/>
        <v>14.799999999999955</v>
      </c>
      <c r="G52" s="35" t="s">
        <v>3</v>
      </c>
      <c r="H52" s="19">
        <v>3004.9</v>
      </c>
      <c r="I52" s="19">
        <v>63</v>
      </c>
      <c r="J52" s="19"/>
      <c r="K52" s="19">
        <v>34.6</v>
      </c>
      <c r="L52" s="19">
        <f t="shared" si="14"/>
        <v>2179.8000000000002</v>
      </c>
      <c r="M52" s="13">
        <f t="shared" si="10"/>
        <v>12.23</v>
      </c>
      <c r="N52" s="19">
        <f t="shared" si="11"/>
        <v>34.799999999999997</v>
      </c>
      <c r="O52" s="24"/>
      <c r="P52" s="30"/>
      <c r="Q52" s="30"/>
    </row>
    <row r="53" spans="1:17" x14ac:dyDescent="0.25">
      <c r="A53" s="10">
        <v>52</v>
      </c>
      <c r="B53" s="7">
        <v>42181</v>
      </c>
      <c r="C53" s="19">
        <v>22740</v>
      </c>
      <c r="D53" s="11">
        <f t="shared" si="12"/>
        <v>463</v>
      </c>
      <c r="E53" s="19">
        <v>843.4</v>
      </c>
      <c r="F53" s="27">
        <f t="shared" si="15"/>
        <v>19</v>
      </c>
      <c r="G53" s="35" t="s">
        <v>3</v>
      </c>
      <c r="H53" s="19">
        <v>3066.7</v>
      </c>
      <c r="I53" s="19">
        <v>63</v>
      </c>
      <c r="J53" s="19"/>
      <c r="K53" s="19">
        <v>35.1</v>
      </c>
      <c r="L53" s="19">
        <f t="shared" si="14"/>
        <v>2211.3000000000002</v>
      </c>
      <c r="M53" s="13">
        <f t="shared" si="10"/>
        <v>13.61</v>
      </c>
      <c r="N53" s="19">
        <f t="shared" si="11"/>
        <v>24.37</v>
      </c>
      <c r="O53" s="24"/>
      <c r="P53" s="30"/>
      <c r="Q53" s="30"/>
    </row>
    <row r="54" spans="1:17" x14ac:dyDescent="0.25">
      <c r="A54" s="10">
        <v>53</v>
      </c>
      <c r="B54" s="7">
        <v>42196</v>
      </c>
      <c r="C54" s="19">
        <v>23222</v>
      </c>
      <c r="D54" s="11">
        <f t="shared" si="12"/>
        <v>482</v>
      </c>
      <c r="E54" s="19">
        <v>860.3</v>
      </c>
      <c r="F54" s="27">
        <f t="shared" si="15"/>
        <v>16.899999999999977</v>
      </c>
      <c r="G54" s="35" t="s">
        <v>3</v>
      </c>
      <c r="H54" s="19">
        <v>3127.3</v>
      </c>
      <c r="I54" s="19">
        <v>60.17</v>
      </c>
      <c r="J54" s="19"/>
      <c r="K54" s="19">
        <v>35.1</v>
      </c>
      <c r="L54" s="19">
        <f t="shared" si="14"/>
        <v>2111.9670000000001</v>
      </c>
      <c r="M54" s="13">
        <f t="shared" si="10"/>
        <v>12.48</v>
      </c>
      <c r="N54" s="19">
        <f t="shared" si="11"/>
        <v>28.52</v>
      </c>
      <c r="O54" s="24"/>
      <c r="P54" s="30"/>
      <c r="Q54" s="30"/>
    </row>
    <row r="55" spans="1:17" x14ac:dyDescent="0.25">
      <c r="A55" s="10">
        <v>54</v>
      </c>
      <c r="B55" s="7">
        <v>42207</v>
      </c>
      <c r="C55" s="19"/>
      <c r="D55" s="11"/>
      <c r="E55" s="19"/>
      <c r="F55" s="27"/>
      <c r="G55" s="35" t="s">
        <v>7</v>
      </c>
      <c r="H55" s="19"/>
      <c r="I55" s="19">
        <v>28.61</v>
      </c>
      <c r="J55" s="19"/>
      <c r="K55" s="19">
        <v>34.96</v>
      </c>
      <c r="L55" s="19">
        <f t="shared" si="14"/>
        <v>1000.2056</v>
      </c>
      <c r="M55" s="13"/>
      <c r="N55" s="19"/>
      <c r="O55" s="24"/>
      <c r="P55" s="30"/>
      <c r="Q55" s="30"/>
    </row>
    <row r="56" spans="1:17" x14ac:dyDescent="0.25">
      <c r="A56" s="10">
        <v>55</v>
      </c>
      <c r="B56" s="7">
        <v>42213</v>
      </c>
      <c r="C56" s="19">
        <v>23902</v>
      </c>
      <c r="D56" s="37">
        <f>C56-C54</f>
        <v>680</v>
      </c>
      <c r="E56" s="19">
        <v>886.7</v>
      </c>
      <c r="F56" s="38">
        <f>E56-E54</f>
        <v>26.400000000000091</v>
      </c>
      <c r="G56" s="35" t="s">
        <v>3</v>
      </c>
      <c r="H56" s="19">
        <v>3219.8</v>
      </c>
      <c r="I56" s="19">
        <v>66.209999999999994</v>
      </c>
      <c r="J56" s="19"/>
      <c r="K56" s="19">
        <v>35.1</v>
      </c>
      <c r="L56" s="19">
        <f t="shared" ref="L56:L71" si="16">K56*I56</f>
        <v>2323.971</v>
      </c>
      <c r="M56" s="20">
        <f>100*(H56-H54)/D56</f>
        <v>13.602941176470589</v>
      </c>
      <c r="N56" s="39">
        <f>D56/F56</f>
        <v>25.757575757575669</v>
      </c>
      <c r="O56" s="24"/>
      <c r="P56" s="30"/>
      <c r="Q56" s="30"/>
    </row>
    <row r="57" spans="1:17" x14ac:dyDescent="0.25">
      <c r="A57" s="10">
        <v>56</v>
      </c>
      <c r="B57" s="7">
        <v>42225</v>
      </c>
      <c r="C57" s="19">
        <v>24339</v>
      </c>
      <c r="D57" s="11">
        <f>C57-C56</f>
        <v>437</v>
      </c>
      <c r="E57" s="19">
        <v>900.8</v>
      </c>
      <c r="F57" s="27">
        <f>E57-E56</f>
        <v>14.099999999999909</v>
      </c>
      <c r="G57" s="35" t="s">
        <v>3</v>
      </c>
      <c r="H57" s="19">
        <v>3273.6</v>
      </c>
      <c r="I57" s="19">
        <v>55.28</v>
      </c>
      <c r="J57" s="19"/>
      <c r="K57" s="19">
        <v>35.28</v>
      </c>
      <c r="L57" s="19">
        <f t="shared" si="16"/>
        <v>1950.2784000000001</v>
      </c>
      <c r="M57" s="13">
        <f t="shared" ref="M57" si="17">ROUND(100*I57/D57,2)</f>
        <v>12.65</v>
      </c>
      <c r="N57" s="19">
        <f t="shared" ref="N57" si="18">ROUND(D57/F57,2)</f>
        <v>30.99</v>
      </c>
      <c r="O57" s="24"/>
      <c r="P57" s="30"/>
      <c r="Q57" s="30"/>
    </row>
    <row r="58" spans="1:17" x14ac:dyDescent="0.25">
      <c r="A58" s="10">
        <v>57</v>
      </c>
      <c r="B58" s="7">
        <v>42230</v>
      </c>
      <c r="C58" s="19">
        <v>24868</v>
      </c>
      <c r="D58" s="11">
        <f>C58-C57</f>
        <v>529</v>
      </c>
      <c r="E58" s="19">
        <v>915.8</v>
      </c>
      <c r="F58" s="27">
        <f>E58-E57</f>
        <v>15</v>
      </c>
      <c r="G58" s="35" t="s">
        <v>3</v>
      </c>
      <c r="H58" s="19">
        <v>3337.6</v>
      </c>
      <c r="I58" s="19">
        <v>67.16</v>
      </c>
      <c r="J58" s="19"/>
      <c r="K58" s="19">
        <v>24.72</v>
      </c>
      <c r="L58" s="19">
        <f t="shared" si="16"/>
        <v>1660.1951999999999</v>
      </c>
      <c r="M58" s="13">
        <f>ROUND(100*I58/D58,2)</f>
        <v>12.7</v>
      </c>
      <c r="N58" s="19">
        <f>ROUND(D58/F58,2)</f>
        <v>35.270000000000003</v>
      </c>
      <c r="O58" s="24"/>
      <c r="P58" s="30"/>
      <c r="Q58" s="30"/>
    </row>
    <row r="59" spans="1:17" x14ac:dyDescent="0.25">
      <c r="A59" s="10">
        <v>58</v>
      </c>
      <c r="B59" s="7">
        <v>42240</v>
      </c>
      <c r="C59" s="19">
        <v>25411</v>
      </c>
      <c r="D59" s="11">
        <f>C59-C58</f>
        <v>543</v>
      </c>
      <c r="E59" s="19">
        <v>932.5</v>
      </c>
      <c r="F59" s="27">
        <f>E59-E58</f>
        <v>16.700000000000045</v>
      </c>
      <c r="G59" s="35" t="s">
        <v>3</v>
      </c>
      <c r="H59" s="19">
        <v>3402.1</v>
      </c>
      <c r="I59" s="19">
        <v>65.5</v>
      </c>
      <c r="J59" s="19"/>
      <c r="K59" s="19">
        <v>34.950000000000003</v>
      </c>
      <c r="L59" s="19">
        <f t="shared" si="16"/>
        <v>2289.2250000000004</v>
      </c>
      <c r="M59" s="13">
        <f>ROUND(100*I59/D59,2)</f>
        <v>12.06</v>
      </c>
      <c r="N59" s="19">
        <f>ROUND(D59/F59,2)</f>
        <v>32.51</v>
      </c>
      <c r="O59" s="24"/>
      <c r="P59" s="30"/>
      <c r="Q59" s="30"/>
    </row>
    <row r="60" spans="1:17" x14ac:dyDescent="0.25">
      <c r="A60" s="10">
        <v>59</v>
      </c>
      <c r="B60" s="7">
        <v>42243</v>
      </c>
      <c r="C60" s="19">
        <v>25942</v>
      </c>
      <c r="D60" s="11">
        <f>C60-C59</f>
        <v>531</v>
      </c>
      <c r="E60" s="19">
        <v>949.2</v>
      </c>
      <c r="F60" s="27">
        <f>E60-E59</f>
        <v>16.700000000000045</v>
      </c>
      <c r="G60" s="35" t="s">
        <v>3</v>
      </c>
      <c r="H60" s="19">
        <v>3466.9</v>
      </c>
      <c r="I60" s="19">
        <v>69.95</v>
      </c>
      <c r="J60" s="19"/>
      <c r="K60" s="19">
        <v>34.950000000000003</v>
      </c>
      <c r="L60" s="19">
        <f t="shared" si="16"/>
        <v>2444.7525000000005</v>
      </c>
      <c r="M60" s="13">
        <f>ROUND(100*I60/D60,2)</f>
        <v>13.17</v>
      </c>
      <c r="N60" s="19">
        <f>ROUND(D60/F60,2)</f>
        <v>31.8</v>
      </c>
      <c r="O60" s="24"/>
      <c r="P60" s="30"/>
      <c r="Q60" s="30"/>
    </row>
    <row r="61" spans="1:17" x14ac:dyDescent="0.25">
      <c r="A61" s="10">
        <v>60</v>
      </c>
      <c r="B61" s="7">
        <v>42255</v>
      </c>
      <c r="C61" s="19">
        <v>26519</v>
      </c>
      <c r="D61" s="11"/>
      <c r="E61" s="19">
        <v>966.8</v>
      </c>
      <c r="F61" s="27"/>
      <c r="G61" s="35" t="s">
        <v>7</v>
      </c>
      <c r="H61" s="19">
        <v>3534</v>
      </c>
      <c r="I61" s="19">
        <v>60</v>
      </c>
      <c r="J61" s="19"/>
      <c r="K61" s="19">
        <v>34.1</v>
      </c>
      <c r="L61" s="19">
        <f t="shared" si="16"/>
        <v>2046</v>
      </c>
      <c r="M61" s="13"/>
      <c r="N61" s="19"/>
      <c r="O61" s="24"/>
      <c r="P61" s="30"/>
      <c r="Q61" s="30"/>
    </row>
    <row r="62" spans="1:17" x14ac:dyDescent="0.25">
      <c r="A62" s="10">
        <v>61</v>
      </c>
      <c r="B62" s="7">
        <v>42258</v>
      </c>
      <c r="C62" s="19">
        <v>26935</v>
      </c>
      <c r="D62" s="11"/>
      <c r="E62" s="19">
        <v>982.7</v>
      </c>
      <c r="F62" s="27"/>
      <c r="G62" s="35" t="s">
        <v>3</v>
      </c>
      <c r="H62" s="19">
        <v>3588.2</v>
      </c>
      <c r="I62" s="19">
        <v>70.69</v>
      </c>
      <c r="J62" s="19"/>
      <c r="K62" s="19">
        <v>34.950000000000003</v>
      </c>
      <c r="L62" s="19">
        <f t="shared" si="16"/>
        <v>2470.6155000000003</v>
      </c>
      <c r="M62" s="13"/>
      <c r="N62" s="19"/>
      <c r="O62" s="24"/>
      <c r="P62" s="30"/>
      <c r="Q62" s="30"/>
    </row>
    <row r="63" spans="1:17" x14ac:dyDescent="0.25">
      <c r="A63" s="10">
        <v>62</v>
      </c>
      <c r="B63" s="7">
        <v>42267</v>
      </c>
      <c r="C63" s="19"/>
      <c r="D63" s="11"/>
      <c r="E63" s="19"/>
      <c r="F63" s="27"/>
      <c r="G63" s="35" t="s">
        <v>7</v>
      </c>
      <c r="H63" s="19"/>
      <c r="I63" s="19">
        <v>21.94</v>
      </c>
      <c r="J63" s="19"/>
      <c r="K63" s="19">
        <v>34.450000000000003</v>
      </c>
      <c r="L63" s="19">
        <f t="shared" si="16"/>
        <v>755.83300000000008</v>
      </c>
      <c r="M63" s="13"/>
      <c r="N63" s="19"/>
      <c r="O63" s="24"/>
      <c r="P63" s="30"/>
      <c r="Q63" s="30"/>
    </row>
    <row r="64" spans="1:17" x14ac:dyDescent="0.25">
      <c r="A64" s="10">
        <v>63</v>
      </c>
      <c r="B64" s="7">
        <v>42272</v>
      </c>
      <c r="C64" s="19">
        <v>27660</v>
      </c>
      <c r="D64" s="40">
        <f>C64-C60</f>
        <v>1718</v>
      </c>
      <c r="E64" s="19">
        <v>1009.5</v>
      </c>
      <c r="F64" s="40">
        <f>E64-E60</f>
        <v>60.299999999999955</v>
      </c>
      <c r="G64" s="35" t="s">
        <v>3</v>
      </c>
      <c r="H64" s="19">
        <v>3680.5</v>
      </c>
      <c r="I64" s="19">
        <v>69.489999999999995</v>
      </c>
      <c r="J64" s="19"/>
      <c r="K64" s="19">
        <v>34.950000000000003</v>
      </c>
      <c r="L64" s="19">
        <f t="shared" si="16"/>
        <v>2428.6754999999998</v>
      </c>
      <c r="M64" s="20">
        <f>100*(H64-H60)/D64</f>
        <v>12.433061699650752</v>
      </c>
      <c r="N64" s="39">
        <f>D64/F64</f>
        <v>28.490878938640154</v>
      </c>
      <c r="O64" s="24"/>
      <c r="P64" s="30"/>
      <c r="Q64" s="30"/>
    </row>
    <row r="65" spans="1:20" x14ac:dyDescent="0.25">
      <c r="A65" s="10">
        <v>64</v>
      </c>
      <c r="B65" s="7">
        <v>42280</v>
      </c>
      <c r="C65" s="19">
        <v>28050</v>
      </c>
      <c r="D65" s="11">
        <f t="shared" ref="D65:D71" si="19">C65-C64</f>
        <v>390</v>
      </c>
      <c r="E65" s="19">
        <v>1025</v>
      </c>
      <c r="F65" s="27">
        <f t="shared" ref="F65:F71" si="20">E65-E64</f>
        <v>15.5</v>
      </c>
      <c r="G65" s="35" t="s">
        <v>3</v>
      </c>
      <c r="H65" s="19">
        <v>3731</v>
      </c>
      <c r="I65" s="19">
        <v>49.69</v>
      </c>
      <c r="J65" s="19"/>
      <c r="K65" s="19">
        <v>34.450000000000003</v>
      </c>
      <c r="L65" s="19">
        <f t="shared" si="16"/>
        <v>1711.8205</v>
      </c>
      <c r="M65" s="13">
        <f t="shared" ref="M65:M70" si="21">ROUND(100*I65/D65,2)</f>
        <v>12.74</v>
      </c>
      <c r="N65" s="19">
        <f t="shared" ref="N65:N71" si="22">ROUND(D65/F65,2)</f>
        <v>25.16</v>
      </c>
      <c r="O65" s="24"/>
      <c r="P65" s="30"/>
      <c r="Q65" s="30"/>
    </row>
    <row r="66" spans="1:20" x14ac:dyDescent="0.25">
      <c r="A66" s="10">
        <v>65</v>
      </c>
      <c r="B66" s="7">
        <v>42289</v>
      </c>
      <c r="C66" s="19">
        <v>28543</v>
      </c>
      <c r="D66" s="11">
        <f t="shared" si="19"/>
        <v>493</v>
      </c>
      <c r="E66" s="19">
        <v>1043.3</v>
      </c>
      <c r="F66" s="27">
        <f t="shared" si="20"/>
        <v>18.299999999999955</v>
      </c>
      <c r="G66" s="35" t="s">
        <v>3</v>
      </c>
      <c r="H66" s="19">
        <v>3794.9</v>
      </c>
      <c r="I66" s="19">
        <v>68.34</v>
      </c>
      <c r="J66" s="19"/>
      <c r="K66" s="19">
        <v>34.450000000000003</v>
      </c>
      <c r="L66" s="19">
        <f t="shared" si="16"/>
        <v>2354.3130000000001</v>
      </c>
      <c r="M66" s="13">
        <f t="shared" si="21"/>
        <v>13.86</v>
      </c>
      <c r="N66" s="19">
        <f t="shared" si="22"/>
        <v>26.94</v>
      </c>
      <c r="O66" s="24"/>
      <c r="P66" s="30"/>
      <c r="Q66" s="30"/>
    </row>
    <row r="67" spans="1:20" x14ac:dyDescent="0.25">
      <c r="A67" s="10">
        <v>66</v>
      </c>
      <c r="B67" s="7">
        <v>42296</v>
      </c>
      <c r="C67" s="19">
        <v>29077</v>
      </c>
      <c r="D67" s="11">
        <f t="shared" si="19"/>
        <v>534</v>
      </c>
      <c r="E67" s="19">
        <v>1062.8</v>
      </c>
      <c r="F67" s="27">
        <f t="shared" si="20"/>
        <v>19.5</v>
      </c>
      <c r="G67" s="35" t="s">
        <v>3</v>
      </c>
      <c r="H67" s="19">
        <v>3862.7</v>
      </c>
      <c r="I67" s="19">
        <v>68.81</v>
      </c>
      <c r="J67" s="19"/>
      <c r="K67" s="19">
        <v>34.950000000000003</v>
      </c>
      <c r="L67" s="19">
        <f t="shared" si="16"/>
        <v>2404.9095000000002</v>
      </c>
      <c r="M67" s="13">
        <f t="shared" si="21"/>
        <v>12.89</v>
      </c>
      <c r="N67" s="19">
        <f t="shared" si="22"/>
        <v>27.38</v>
      </c>
      <c r="O67" s="24"/>
      <c r="P67" s="30"/>
      <c r="Q67" s="30"/>
    </row>
    <row r="68" spans="1:20" x14ac:dyDescent="0.25">
      <c r="A68" s="10">
        <v>67</v>
      </c>
      <c r="B68" s="7">
        <v>42304</v>
      </c>
      <c r="C68" s="19">
        <v>29484</v>
      </c>
      <c r="D68" s="11">
        <f t="shared" si="19"/>
        <v>407</v>
      </c>
      <c r="E68" s="19">
        <v>1080.0999999999999</v>
      </c>
      <c r="F68" s="27">
        <f t="shared" si="20"/>
        <v>17.299999999999955</v>
      </c>
      <c r="G68" s="35" t="s">
        <v>3</v>
      </c>
      <c r="H68" s="19">
        <v>3921.4</v>
      </c>
      <c r="I68" s="19">
        <v>60.72</v>
      </c>
      <c r="J68" s="19"/>
      <c r="K68" s="19">
        <v>35.450000000000003</v>
      </c>
      <c r="L68" s="19">
        <f t="shared" si="16"/>
        <v>2152.5240000000003</v>
      </c>
      <c r="M68" s="13">
        <f t="shared" si="21"/>
        <v>14.92</v>
      </c>
      <c r="N68" s="19">
        <f t="shared" si="22"/>
        <v>23.53</v>
      </c>
      <c r="O68" s="24"/>
      <c r="P68" s="30"/>
      <c r="Q68" s="30"/>
      <c r="R68" s="41">
        <f>D133</f>
        <v>571</v>
      </c>
    </row>
    <row r="69" spans="1:20" x14ac:dyDescent="0.25">
      <c r="A69" s="10">
        <v>68</v>
      </c>
      <c r="B69" s="7">
        <v>42316</v>
      </c>
      <c r="C69" s="19">
        <v>29974</v>
      </c>
      <c r="D69" s="11">
        <f t="shared" si="19"/>
        <v>490</v>
      </c>
      <c r="E69" s="19">
        <v>1098.9000000000001</v>
      </c>
      <c r="F69" s="27">
        <f t="shared" si="20"/>
        <v>18.800000000000182</v>
      </c>
      <c r="G69" s="35" t="s">
        <v>3</v>
      </c>
      <c r="H69" s="19">
        <v>3985.6</v>
      </c>
      <c r="I69" s="19">
        <v>66.209999999999994</v>
      </c>
      <c r="J69" s="19"/>
      <c r="K69" s="19">
        <v>35.450000000000003</v>
      </c>
      <c r="L69" s="19">
        <f t="shared" si="16"/>
        <v>2347.1444999999999</v>
      </c>
      <c r="M69" s="13">
        <f t="shared" si="21"/>
        <v>13.51</v>
      </c>
      <c r="N69" s="19">
        <f t="shared" si="22"/>
        <v>26.06</v>
      </c>
      <c r="O69" s="24"/>
      <c r="P69" s="30"/>
      <c r="Q69" s="30"/>
    </row>
    <row r="70" spans="1:20" x14ac:dyDescent="0.25">
      <c r="A70" s="10">
        <v>69</v>
      </c>
      <c r="B70" s="7">
        <v>42328</v>
      </c>
      <c r="C70" s="19">
        <v>30386</v>
      </c>
      <c r="D70" s="11">
        <f t="shared" si="19"/>
        <v>412</v>
      </c>
      <c r="E70" s="19">
        <v>1118.0999999999999</v>
      </c>
      <c r="F70" s="27">
        <f t="shared" si="20"/>
        <v>19.199999999999818</v>
      </c>
      <c r="G70" s="35" t="s">
        <v>3</v>
      </c>
      <c r="H70" s="19">
        <v>4047.4</v>
      </c>
      <c r="I70" s="19">
        <v>67.52</v>
      </c>
      <c r="J70" s="19"/>
      <c r="K70" s="19">
        <v>35.950000000000003</v>
      </c>
      <c r="L70" s="19">
        <f t="shared" si="16"/>
        <v>2427.3440000000001</v>
      </c>
      <c r="M70" s="13">
        <f t="shared" si="21"/>
        <v>16.39</v>
      </c>
      <c r="N70" s="19">
        <f t="shared" si="22"/>
        <v>21.46</v>
      </c>
      <c r="O70" s="23"/>
      <c r="P70" s="30"/>
      <c r="Q70" s="30"/>
      <c r="S70" s="41"/>
      <c r="T70" s="41"/>
    </row>
    <row r="71" spans="1:20" x14ac:dyDescent="0.25">
      <c r="A71" s="10">
        <v>70</v>
      </c>
      <c r="B71" s="7">
        <v>42340</v>
      </c>
      <c r="C71" s="19">
        <v>30770</v>
      </c>
      <c r="D71" s="11">
        <f t="shared" si="19"/>
        <v>384</v>
      </c>
      <c r="E71" s="19">
        <v>1139.2</v>
      </c>
      <c r="F71" s="27">
        <f t="shared" si="20"/>
        <v>21.100000000000136</v>
      </c>
      <c r="G71" s="35" t="s">
        <v>3</v>
      </c>
      <c r="H71" s="19">
        <v>4111.7</v>
      </c>
      <c r="I71" s="19">
        <v>65.319999999999993</v>
      </c>
      <c r="J71" s="19"/>
      <c r="K71" s="19">
        <v>34.700000000000003</v>
      </c>
      <c r="L71" s="19">
        <f t="shared" si="16"/>
        <v>2266.6039999999998</v>
      </c>
      <c r="M71" s="11">
        <f t="shared" ref="M71:M77" si="23">ROUND(100*I71/D71,2)</f>
        <v>17.010000000000002</v>
      </c>
      <c r="N71" s="19">
        <f t="shared" si="22"/>
        <v>18.2</v>
      </c>
      <c r="O71" s="23"/>
      <c r="P71" s="30"/>
      <c r="Q71" s="30"/>
    </row>
    <row r="72" spans="1:20" x14ac:dyDescent="0.25">
      <c r="A72" s="10">
        <v>71</v>
      </c>
      <c r="B72" s="7">
        <v>42416</v>
      </c>
      <c r="C72" s="19">
        <v>32733</v>
      </c>
      <c r="D72" s="11">
        <f t="shared" ref="D72:D92" si="24">C72-C71</f>
        <v>1963</v>
      </c>
      <c r="E72" s="19">
        <v>1240.9000000000001</v>
      </c>
      <c r="F72" s="19">
        <f t="shared" ref="F72:F79" si="25">E72-E71</f>
        <v>101.70000000000005</v>
      </c>
      <c r="G72" s="35" t="s">
        <v>3</v>
      </c>
      <c r="H72" s="19">
        <v>4418</v>
      </c>
      <c r="I72" s="19">
        <f t="shared" ref="I72:I79" si="26">H72-H71</f>
        <v>306.30000000000018</v>
      </c>
      <c r="J72" s="19"/>
      <c r="K72" s="19">
        <v>34.700000000000003</v>
      </c>
      <c r="L72" s="19">
        <f>K72*I72</f>
        <v>10628.610000000008</v>
      </c>
      <c r="M72" s="11">
        <f t="shared" si="23"/>
        <v>15.6</v>
      </c>
      <c r="N72" s="19">
        <f t="shared" ref="N72:N77" si="27">ROUND(D72/F72,2)</f>
        <v>19.3</v>
      </c>
      <c r="O72" s="23"/>
      <c r="P72" s="30"/>
      <c r="Q72" s="30"/>
    </row>
    <row r="73" spans="1:20" x14ac:dyDescent="0.25">
      <c r="A73" s="10">
        <v>72</v>
      </c>
      <c r="B73" s="7">
        <v>42426</v>
      </c>
      <c r="C73" s="19">
        <v>33188</v>
      </c>
      <c r="D73" s="11">
        <f t="shared" si="24"/>
        <v>455</v>
      </c>
      <c r="E73" s="19">
        <v>1259.7</v>
      </c>
      <c r="F73" s="19">
        <f t="shared" si="25"/>
        <v>18.799999999999955</v>
      </c>
      <c r="G73" s="35" t="s">
        <v>3</v>
      </c>
      <c r="H73" s="19">
        <v>4481</v>
      </c>
      <c r="I73" s="19">
        <f t="shared" si="26"/>
        <v>63</v>
      </c>
      <c r="J73" s="19">
        <v>68.03</v>
      </c>
      <c r="K73" s="19">
        <v>34.6</v>
      </c>
      <c r="L73" s="19">
        <f>K73*I73</f>
        <v>2179.8000000000002</v>
      </c>
      <c r="M73" s="11">
        <f t="shared" si="23"/>
        <v>13.85</v>
      </c>
      <c r="N73" s="19">
        <f t="shared" si="27"/>
        <v>24.2</v>
      </c>
      <c r="O73" s="23"/>
      <c r="P73" s="30"/>
      <c r="Q73" s="30"/>
    </row>
    <row r="74" spans="1:20" x14ac:dyDescent="0.25">
      <c r="A74" s="10">
        <v>73</v>
      </c>
      <c r="B74" s="7">
        <v>42435</v>
      </c>
      <c r="C74" s="19">
        <v>33610</v>
      </c>
      <c r="D74" s="11">
        <f t="shared" si="24"/>
        <v>422</v>
      </c>
      <c r="E74" s="19">
        <v>1275.55</v>
      </c>
      <c r="F74" s="19">
        <f t="shared" si="25"/>
        <v>15.849999999999909</v>
      </c>
      <c r="G74" s="35" t="s">
        <v>3</v>
      </c>
      <c r="H74" s="19">
        <v>4540.1000000000004</v>
      </c>
      <c r="I74" s="19">
        <f t="shared" si="26"/>
        <v>59.100000000000364</v>
      </c>
      <c r="J74" s="19">
        <v>60</v>
      </c>
      <c r="K74" s="19">
        <v>34.6</v>
      </c>
      <c r="L74" s="19">
        <f>K74*I74</f>
        <v>2044.8600000000126</v>
      </c>
      <c r="M74" s="11">
        <f t="shared" si="23"/>
        <v>14</v>
      </c>
      <c r="N74" s="19">
        <f t="shared" si="27"/>
        <v>26.62</v>
      </c>
      <c r="O74" s="23"/>
      <c r="P74" s="30"/>
      <c r="Q74" s="30"/>
    </row>
    <row r="75" spans="1:20" x14ac:dyDescent="0.25">
      <c r="A75" s="10">
        <v>74</v>
      </c>
      <c r="B75" s="7">
        <v>42453</v>
      </c>
      <c r="C75" s="19">
        <v>34015</v>
      </c>
      <c r="D75" s="11">
        <f t="shared" si="24"/>
        <v>405</v>
      </c>
      <c r="E75" s="19">
        <v>1295.8</v>
      </c>
      <c r="F75" s="19">
        <f t="shared" si="25"/>
        <v>20.25</v>
      </c>
      <c r="G75" s="35" t="s">
        <v>3</v>
      </c>
      <c r="H75" s="19">
        <v>4604.8</v>
      </c>
      <c r="I75" s="19">
        <f t="shared" si="26"/>
        <v>64.699999999999818</v>
      </c>
      <c r="J75" s="19">
        <v>60</v>
      </c>
      <c r="K75" s="19">
        <v>34.9</v>
      </c>
      <c r="L75" s="19">
        <f>K75*I75</f>
        <v>2258.0299999999934</v>
      </c>
      <c r="M75" s="11">
        <f t="shared" si="23"/>
        <v>15.98</v>
      </c>
      <c r="N75" s="19">
        <f t="shared" si="27"/>
        <v>20</v>
      </c>
      <c r="O75" s="23"/>
      <c r="P75" s="30"/>
      <c r="Q75" s="30"/>
    </row>
    <row r="76" spans="1:20" x14ac:dyDescent="0.25">
      <c r="A76" s="10">
        <v>75</v>
      </c>
      <c r="B76" s="7">
        <v>42467</v>
      </c>
      <c r="C76" s="19">
        <v>34368</v>
      </c>
      <c r="D76" s="11">
        <f t="shared" si="24"/>
        <v>353</v>
      </c>
      <c r="E76" s="19">
        <v>1315.1</v>
      </c>
      <c r="F76" s="19">
        <f t="shared" si="25"/>
        <v>19.299999999999955</v>
      </c>
      <c r="G76" s="35" t="s">
        <v>3</v>
      </c>
      <c r="H76" s="19">
        <v>4662.5</v>
      </c>
      <c r="I76" s="19">
        <f t="shared" si="26"/>
        <v>57.699999999999818</v>
      </c>
      <c r="J76" s="19"/>
      <c r="K76" s="19">
        <v>34.9</v>
      </c>
      <c r="L76" s="19">
        <v>2130.1999999999998</v>
      </c>
      <c r="M76" s="11">
        <f t="shared" si="23"/>
        <v>16.350000000000001</v>
      </c>
      <c r="N76" s="19">
        <f t="shared" si="27"/>
        <v>18.29</v>
      </c>
      <c r="O76" s="23"/>
      <c r="P76" s="30"/>
      <c r="Q76" s="30"/>
      <c r="R76" s="25">
        <v>2120.1999999999998</v>
      </c>
      <c r="S76" s="25">
        <f>R76/34.9</f>
        <v>60.750716332378218</v>
      </c>
    </row>
    <row r="77" spans="1:20" x14ac:dyDescent="0.25">
      <c r="A77" s="10">
        <v>76</v>
      </c>
      <c r="B77" s="7">
        <v>42474</v>
      </c>
      <c r="C77" s="19">
        <v>34870</v>
      </c>
      <c r="D77" s="11">
        <f t="shared" si="24"/>
        <v>502</v>
      </c>
      <c r="E77" s="19">
        <v>1333.3</v>
      </c>
      <c r="F77" s="19">
        <f t="shared" si="25"/>
        <v>18.200000000000045</v>
      </c>
      <c r="G77" s="35" t="s">
        <v>3</v>
      </c>
      <c r="H77" s="19">
        <v>4728.8</v>
      </c>
      <c r="I77" s="19">
        <f t="shared" si="26"/>
        <v>66.300000000000182</v>
      </c>
      <c r="J77" s="19">
        <v>66.37</v>
      </c>
      <c r="K77" s="19">
        <v>34.324242880819646</v>
      </c>
      <c r="L77" s="19">
        <v>2278.1</v>
      </c>
      <c r="M77" s="11">
        <f t="shared" si="23"/>
        <v>13.21</v>
      </c>
      <c r="N77" s="19">
        <f t="shared" si="27"/>
        <v>27.58</v>
      </c>
      <c r="O77" s="23"/>
      <c r="P77" s="30"/>
      <c r="Q77" s="30"/>
    </row>
    <row r="78" spans="1:20" x14ac:dyDescent="0.25">
      <c r="A78" s="10">
        <v>77</v>
      </c>
      <c r="B78" s="7">
        <v>42487</v>
      </c>
      <c r="C78" s="19">
        <v>35317</v>
      </c>
      <c r="D78" s="11">
        <f t="shared" si="24"/>
        <v>447</v>
      </c>
      <c r="E78" s="19">
        <v>1350.1</v>
      </c>
      <c r="F78" s="19">
        <f t="shared" si="25"/>
        <v>16.799999999999955</v>
      </c>
      <c r="G78" s="35" t="s">
        <v>3</v>
      </c>
      <c r="H78" s="19">
        <v>4788.8999999999996</v>
      </c>
      <c r="I78" s="19">
        <f t="shared" si="26"/>
        <v>60.099999999999454</v>
      </c>
      <c r="J78" s="19">
        <v>64.44</v>
      </c>
      <c r="K78" s="19">
        <v>34.270000000000003</v>
      </c>
      <c r="L78" s="19">
        <f>K78*J78</f>
        <v>2208.3588</v>
      </c>
      <c r="M78" s="11">
        <f t="shared" ref="M78" si="28">ROUND(100*I78/D78,2)</f>
        <v>13.45</v>
      </c>
      <c r="N78" s="19">
        <f t="shared" ref="N78" si="29">ROUND(D78/F78,2)</f>
        <v>26.61</v>
      </c>
      <c r="O78" s="23"/>
      <c r="P78" s="30"/>
      <c r="Q78" s="30"/>
      <c r="R78" s="25">
        <v>2208.77</v>
      </c>
      <c r="S78" s="25">
        <v>64.44</v>
      </c>
      <c r="T78" s="25">
        <f>R78/S78</f>
        <v>34.276381129733089</v>
      </c>
    </row>
    <row r="79" spans="1:20" x14ac:dyDescent="0.25">
      <c r="A79" s="10">
        <v>78</v>
      </c>
      <c r="B79" s="7">
        <v>42506</v>
      </c>
      <c r="C79" s="19">
        <v>35828</v>
      </c>
      <c r="D79" s="11">
        <f t="shared" si="24"/>
        <v>511</v>
      </c>
      <c r="E79" s="19">
        <v>1367.7</v>
      </c>
      <c r="F79" s="19">
        <f t="shared" si="25"/>
        <v>17.600000000000136</v>
      </c>
      <c r="G79" s="35" t="s">
        <v>3</v>
      </c>
      <c r="H79" s="19">
        <v>4855.5</v>
      </c>
      <c r="I79" s="19">
        <f t="shared" si="26"/>
        <v>66.600000000000364</v>
      </c>
      <c r="J79" s="19">
        <v>67.31</v>
      </c>
      <c r="K79" s="19">
        <v>34.34764522359233</v>
      </c>
      <c r="L79" s="19">
        <f>K79*J79</f>
        <v>2311.94</v>
      </c>
      <c r="M79" s="11">
        <f>ROUND(100*I79/D79,2)</f>
        <v>13.03</v>
      </c>
      <c r="N79" s="19">
        <f t="shared" ref="N79" si="30">ROUND(D79/F79,2)</f>
        <v>29.03</v>
      </c>
      <c r="O79" s="23"/>
      <c r="P79" s="30"/>
      <c r="Q79" s="30"/>
    </row>
    <row r="80" spans="1:20" x14ac:dyDescent="0.25">
      <c r="A80" s="10">
        <v>79</v>
      </c>
      <c r="B80" s="7">
        <v>42515</v>
      </c>
      <c r="C80" s="19">
        <v>36378</v>
      </c>
      <c r="D80" s="11">
        <f t="shared" si="24"/>
        <v>550</v>
      </c>
      <c r="E80" s="19">
        <v>1383.9</v>
      </c>
      <c r="F80" s="19">
        <f t="shared" ref="F80:F92" si="31">E80-E79</f>
        <v>16.200000000000045</v>
      </c>
      <c r="G80" s="35" t="s">
        <v>3</v>
      </c>
      <c r="H80" s="19">
        <v>4920.8999999999996</v>
      </c>
      <c r="I80" s="19">
        <f>H80-H79</f>
        <v>65.399999999999636</v>
      </c>
      <c r="J80" s="19">
        <v>70.930000000000007</v>
      </c>
      <c r="K80" s="19">
        <f>L80/J80</f>
        <v>33.92217679402227</v>
      </c>
      <c r="L80" s="19">
        <v>2406.1</v>
      </c>
      <c r="M80" s="11">
        <f>ROUND(100*I80/D80,2)</f>
        <v>11.89</v>
      </c>
      <c r="N80" s="19">
        <f t="shared" ref="N80" si="32">ROUND(D80/F80,2)</f>
        <v>33.950000000000003</v>
      </c>
      <c r="O80" s="23"/>
      <c r="P80" s="30"/>
      <c r="Q80" s="30"/>
    </row>
    <row r="81" spans="1:17" x14ac:dyDescent="0.25">
      <c r="A81" s="10">
        <v>80</v>
      </c>
      <c r="B81" s="7">
        <v>42522</v>
      </c>
      <c r="C81" s="19">
        <v>36872</v>
      </c>
      <c r="D81" s="11">
        <f t="shared" si="24"/>
        <v>494</v>
      </c>
      <c r="E81" s="19">
        <v>1399.3</v>
      </c>
      <c r="F81" s="19">
        <f t="shared" si="31"/>
        <v>15.399999999999864</v>
      </c>
      <c r="G81" s="35" t="s">
        <v>3</v>
      </c>
      <c r="H81" s="19">
        <v>4980.5</v>
      </c>
      <c r="I81" s="19">
        <f>H81-H80</f>
        <v>59.600000000000364</v>
      </c>
      <c r="J81" s="19">
        <v>58.64</v>
      </c>
      <c r="K81" s="19">
        <v>35.950000000000003</v>
      </c>
      <c r="L81" s="19">
        <f>K81*J81</f>
        <v>2108.1080000000002</v>
      </c>
      <c r="M81" s="11">
        <f>ROUND(100*I81/D81,2)</f>
        <v>12.06</v>
      </c>
      <c r="N81" s="19">
        <f t="shared" ref="N81" si="33">ROUND(D81/F81,2)</f>
        <v>32.08</v>
      </c>
      <c r="O81" s="23"/>
      <c r="P81" s="30"/>
      <c r="Q81" s="30"/>
    </row>
    <row r="82" spans="1:17" x14ac:dyDescent="0.25">
      <c r="A82" s="10">
        <v>81</v>
      </c>
      <c r="B82" s="7">
        <v>42530</v>
      </c>
      <c r="C82" s="19">
        <v>37402</v>
      </c>
      <c r="D82" s="11">
        <f t="shared" si="24"/>
        <v>530</v>
      </c>
      <c r="E82" s="19">
        <v>1414.9</v>
      </c>
      <c r="F82" s="19">
        <f t="shared" si="31"/>
        <v>15.600000000000136</v>
      </c>
      <c r="G82" s="35" t="s">
        <v>3</v>
      </c>
      <c r="H82" s="19">
        <v>5043</v>
      </c>
      <c r="I82" s="19">
        <f>H82-H81</f>
        <v>62.5</v>
      </c>
      <c r="J82" s="19">
        <v>65.09</v>
      </c>
      <c r="K82" s="19">
        <v>34.700000000000003</v>
      </c>
      <c r="L82" s="19">
        <f>K82*J82</f>
        <v>2258.6230000000005</v>
      </c>
      <c r="M82" s="11">
        <f>ROUND(100*I82/D82,2)</f>
        <v>11.79</v>
      </c>
      <c r="N82" s="19">
        <f t="shared" ref="N82" si="34">ROUND(D82/F82,2)</f>
        <v>33.97</v>
      </c>
      <c r="O82" s="23"/>
      <c r="P82" s="30"/>
      <c r="Q82" s="30"/>
    </row>
    <row r="83" spans="1:17" x14ac:dyDescent="0.25">
      <c r="A83" s="10">
        <v>82</v>
      </c>
      <c r="B83" s="7">
        <v>42537</v>
      </c>
      <c r="C83" s="19">
        <v>37878</v>
      </c>
      <c r="D83" s="11">
        <f t="shared" si="24"/>
        <v>476</v>
      </c>
      <c r="E83" s="19">
        <v>1428.3</v>
      </c>
      <c r="F83" s="19">
        <f t="shared" si="31"/>
        <v>13.399999999999864</v>
      </c>
      <c r="G83" s="35" t="s">
        <v>3</v>
      </c>
      <c r="H83" s="19">
        <v>5096.7</v>
      </c>
      <c r="I83" s="19">
        <f>H83-H82</f>
        <v>53.699999999999818</v>
      </c>
      <c r="J83" s="19">
        <v>57.43</v>
      </c>
      <c r="K83" s="19">
        <v>31.320041790005224</v>
      </c>
      <c r="L83" s="19">
        <f>K83*J83</f>
        <v>1798.71</v>
      </c>
      <c r="M83" s="11">
        <f>ROUND(100*I83/D83,2)</f>
        <v>11.28</v>
      </c>
      <c r="N83" s="19">
        <f t="shared" ref="N83" si="35">ROUND(D83/F83,2)</f>
        <v>35.520000000000003</v>
      </c>
      <c r="O83" s="23"/>
      <c r="P83" s="30"/>
      <c r="Q83" s="30"/>
    </row>
    <row r="84" spans="1:17" x14ac:dyDescent="0.25">
      <c r="A84" s="10">
        <v>83</v>
      </c>
      <c r="B84" s="7">
        <v>42543</v>
      </c>
      <c r="C84" s="19">
        <v>38391</v>
      </c>
      <c r="D84" s="11">
        <f t="shared" si="24"/>
        <v>513</v>
      </c>
      <c r="E84" s="19">
        <v>1441.24</v>
      </c>
      <c r="F84" s="19">
        <f t="shared" si="31"/>
        <v>12.940000000000055</v>
      </c>
      <c r="G84" s="35" t="s">
        <v>3</v>
      </c>
      <c r="H84" s="19"/>
      <c r="I84" s="19"/>
      <c r="J84" s="19">
        <v>65.849848280156337</v>
      </c>
      <c r="K84" s="19">
        <v>31.320041790005224</v>
      </c>
      <c r="L84" s="19">
        <v>2062.42</v>
      </c>
      <c r="M84" s="11">
        <f t="shared" ref="M84:M89" si="36">ROUND(100*J84/D84,2)</f>
        <v>12.84</v>
      </c>
      <c r="N84" s="19">
        <f t="shared" ref="N84:N85" si="37">ROUND(D84/F84,2)</f>
        <v>39.64</v>
      </c>
      <c r="O84" s="23"/>
      <c r="P84" s="30"/>
      <c r="Q84" s="30"/>
    </row>
    <row r="85" spans="1:17" x14ac:dyDescent="0.25">
      <c r="A85" s="10">
        <v>84</v>
      </c>
      <c r="B85" s="7">
        <v>42548</v>
      </c>
      <c r="C85" s="19">
        <v>39027</v>
      </c>
      <c r="D85" s="11">
        <f t="shared" si="24"/>
        <v>636</v>
      </c>
      <c r="E85" s="19">
        <v>1454.9</v>
      </c>
      <c r="F85" s="19">
        <f t="shared" si="31"/>
        <v>13.660000000000082</v>
      </c>
      <c r="G85" s="35" t="s">
        <v>3</v>
      </c>
      <c r="H85" s="19">
        <v>5222.1000000000004</v>
      </c>
      <c r="I85" s="19"/>
      <c r="J85" s="19">
        <v>74.33</v>
      </c>
      <c r="K85" s="19">
        <v>31.320041790005224</v>
      </c>
      <c r="L85" s="19">
        <f>K85*J85</f>
        <v>2328.0187062510881</v>
      </c>
      <c r="M85" s="11">
        <f t="shared" si="36"/>
        <v>11.69</v>
      </c>
      <c r="N85" s="19">
        <f t="shared" si="37"/>
        <v>46.56</v>
      </c>
      <c r="O85" s="23"/>
      <c r="P85" s="30"/>
      <c r="Q85" s="30"/>
    </row>
    <row r="86" spans="1:17" x14ac:dyDescent="0.25">
      <c r="A86" s="10">
        <v>85</v>
      </c>
      <c r="B86" s="7">
        <v>42552</v>
      </c>
      <c r="C86" s="19">
        <v>39659</v>
      </c>
      <c r="D86" s="11">
        <f t="shared" si="24"/>
        <v>632</v>
      </c>
      <c r="E86" s="19">
        <f>(E85+E87)/2</f>
        <v>1470.0500000000002</v>
      </c>
      <c r="F86" s="19">
        <f t="shared" si="31"/>
        <v>15.150000000000091</v>
      </c>
      <c r="G86" s="35" t="s">
        <v>3</v>
      </c>
      <c r="H86" s="19">
        <v>5290.9</v>
      </c>
      <c r="I86" s="19">
        <f t="shared" ref="I86:I92" si="38">H86-H85</f>
        <v>68.799999999999272</v>
      </c>
      <c r="J86" s="19">
        <v>71.489999999999995</v>
      </c>
      <c r="K86" s="19">
        <v>31.320041790005224</v>
      </c>
      <c r="L86" s="19">
        <f>K86*J86</f>
        <v>2239.0697875674732</v>
      </c>
      <c r="M86" s="11">
        <f t="shared" si="36"/>
        <v>11.31</v>
      </c>
      <c r="N86" s="19">
        <f t="shared" ref="N86" si="39">ROUND(D86/F86,2)</f>
        <v>41.72</v>
      </c>
      <c r="O86" s="23"/>
      <c r="P86" s="30"/>
      <c r="Q86" s="30"/>
    </row>
    <row r="87" spans="1:17" x14ac:dyDescent="0.25">
      <c r="A87" s="10">
        <v>86</v>
      </c>
      <c r="B87" s="7">
        <v>42561</v>
      </c>
      <c r="C87" s="19">
        <v>40154</v>
      </c>
      <c r="D87" s="11">
        <f t="shared" si="24"/>
        <v>495</v>
      </c>
      <c r="E87" s="19">
        <v>1485.2</v>
      </c>
      <c r="F87" s="19">
        <f t="shared" si="31"/>
        <v>15.149999999999864</v>
      </c>
      <c r="G87" s="35"/>
      <c r="H87" s="19">
        <v>5356</v>
      </c>
      <c r="I87" s="19">
        <f t="shared" si="38"/>
        <v>65.100000000000364</v>
      </c>
      <c r="J87" s="19">
        <v>66</v>
      </c>
      <c r="K87" s="19">
        <v>31.320041790005224</v>
      </c>
      <c r="L87" s="19">
        <f>J87*K87</f>
        <v>2067.1227581403446</v>
      </c>
      <c r="M87" s="11">
        <f t="shared" si="36"/>
        <v>13.33</v>
      </c>
      <c r="N87" s="19">
        <f t="shared" ref="N87:N88" si="40">ROUND(D87/F87,2)</f>
        <v>32.67</v>
      </c>
      <c r="O87" s="23"/>
      <c r="P87" s="30"/>
      <c r="Q87" s="30"/>
    </row>
    <row r="88" spans="1:17" x14ac:dyDescent="0.25">
      <c r="A88" s="10">
        <v>87</v>
      </c>
      <c r="B88" s="7">
        <v>42566</v>
      </c>
      <c r="C88" s="19">
        <v>40648</v>
      </c>
      <c r="D88" s="11">
        <f t="shared" si="24"/>
        <v>494</v>
      </c>
      <c r="E88" s="19">
        <v>1494.9</v>
      </c>
      <c r="F88" s="19">
        <f t="shared" si="31"/>
        <v>9.7000000000000455</v>
      </c>
      <c r="G88" s="35"/>
      <c r="H88" s="19">
        <v>5409.8</v>
      </c>
      <c r="I88" s="19">
        <f t="shared" si="38"/>
        <v>53.800000000000182</v>
      </c>
      <c r="J88" s="19">
        <v>65.2</v>
      </c>
      <c r="K88" s="19">
        <v>31.32</v>
      </c>
      <c r="L88" s="19">
        <f>J88*K88</f>
        <v>2042.0640000000001</v>
      </c>
      <c r="M88" s="11">
        <f t="shared" si="36"/>
        <v>13.2</v>
      </c>
      <c r="N88" s="19">
        <f t="shared" si="40"/>
        <v>50.93</v>
      </c>
      <c r="O88" s="23"/>
      <c r="P88" s="30"/>
      <c r="Q88" s="30"/>
    </row>
    <row r="89" spans="1:17" x14ac:dyDescent="0.25">
      <c r="A89" s="10">
        <v>88</v>
      </c>
      <c r="B89" s="7">
        <v>42573</v>
      </c>
      <c r="C89" s="19">
        <v>41288</v>
      </c>
      <c r="D89" s="11">
        <f t="shared" si="24"/>
        <v>640</v>
      </c>
      <c r="E89" s="19">
        <v>1509.7</v>
      </c>
      <c r="F89" s="19">
        <f t="shared" si="31"/>
        <v>14.799999999999955</v>
      </c>
      <c r="G89" s="35" t="s">
        <v>3</v>
      </c>
      <c r="H89" s="67">
        <v>5478.4</v>
      </c>
      <c r="I89" s="19">
        <f t="shared" si="38"/>
        <v>68.599999999999454</v>
      </c>
      <c r="J89" s="19">
        <v>75.64</v>
      </c>
      <c r="K89" s="19">
        <v>31.32</v>
      </c>
      <c r="L89" s="19">
        <f>J89*K89</f>
        <v>2369.0448000000001</v>
      </c>
      <c r="M89" s="11">
        <f t="shared" si="36"/>
        <v>11.82</v>
      </c>
      <c r="N89" s="19">
        <f>ROUND(D89/F89,2)</f>
        <v>43.24</v>
      </c>
      <c r="O89" s="23"/>
      <c r="P89" s="30"/>
      <c r="Q89" s="30"/>
    </row>
    <row r="90" spans="1:17" x14ac:dyDescent="0.25">
      <c r="A90" s="10">
        <v>89</v>
      </c>
      <c r="B90" s="7">
        <v>42583</v>
      </c>
      <c r="C90" s="19">
        <v>41926</v>
      </c>
      <c r="D90" s="11">
        <f t="shared" si="24"/>
        <v>638</v>
      </c>
      <c r="E90" s="19">
        <v>1524.4</v>
      </c>
      <c r="F90" s="19">
        <f t="shared" si="31"/>
        <v>14.700000000000045</v>
      </c>
      <c r="G90" s="35" t="s">
        <v>3</v>
      </c>
      <c r="H90" s="19">
        <v>5549.6</v>
      </c>
      <c r="I90" s="19">
        <f t="shared" si="38"/>
        <v>71.200000000000728</v>
      </c>
      <c r="J90" s="19">
        <v>76.31</v>
      </c>
      <c r="K90" s="19">
        <v>31.32</v>
      </c>
      <c r="L90" s="19">
        <f t="shared" ref="L90:L92" si="41">J90*K90</f>
        <v>2390.0291999999999</v>
      </c>
      <c r="M90" s="11">
        <f t="shared" ref="M90:M91" si="42">ROUND(100*J90/D90,2)</f>
        <v>11.96</v>
      </c>
      <c r="N90" s="19">
        <f t="shared" ref="N90:N91" si="43">ROUND(D90/F90,2)</f>
        <v>43.4</v>
      </c>
      <c r="O90" s="23"/>
      <c r="P90" s="30"/>
      <c r="Q90" s="30"/>
    </row>
    <row r="91" spans="1:17" x14ac:dyDescent="0.25">
      <c r="A91" s="10">
        <v>90</v>
      </c>
      <c r="B91" s="7">
        <v>42590</v>
      </c>
      <c r="C91" s="19">
        <v>42393</v>
      </c>
      <c r="D91" s="11">
        <f t="shared" si="24"/>
        <v>467</v>
      </c>
      <c r="E91" s="19">
        <v>1536.6</v>
      </c>
      <c r="F91" s="19">
        <f t="shared" si="31"/>
        <v>12.199999999999818</v>
      </c>
      <c r="G91" s="35" t="s">
        <v>3</v>
      </c>
      <c r="H91" s="19">
        <v>5603.9</v>
      </c>
      <c r="I91" s="19">
        <f t="shared" si="38"/>
        <v>54.299999999999272</v>
      </c>
      <c r="J91" s="19">
        <v>61.06</v>
      </c>
      <c r="K91" s="19">
        <v>31.32</v>
      </c>
      <c r="L91" s="19">
        <f t="shared" si="41"/>
        <v>1912.3992000000001</v>
      </c>
      <c r="M91" s="11">
        <f t="shared" si="42"/>
        <v>13.07</v>
      </c>
      <c r="N91" s="19">
        <f t="shared" si="43"/>
        <v>38.28</v>
      </c>
      <c r="O91" s="23"/>
      <c r="P91" s="30"/>
      <c r="Q91" s="30"/>
    </row>
    <row r="92" spans="1:17" x14ac:dyDescent="0.25">
      <c r="A92" s="10">
        <v>91</v>
      </c>
      <c r="B92" s="7">
        <v>42597</v>
      </c>
      <c r="C92" s="19">
        <v>42990</v>
      </c>
      <c r="D92" s="11">
        <f t="shared" si="24"/>
        <v>597</v>
      </c>
      <c r="E92" s="19">
        <v>1550.1</v>
      </c>
      <c r="F92" s="19">
        <f t="shared" si="31"/>
        <v>13.5</v>
      </c>
      <c r="G92" s="35"/>
      <c r="H92" s="19">
        <v>5670.4</v>
      </c>
      <c r="I92" s="19">
        <f t="shared" si="38"/>
        <v>66.5</v>
      </c>
      <c r="J92" s="19">
        <v>71.95</v>
      </c>
      <c r="K92" s="19">
        <v>31.32</v>
      </c>
      <c r="L92" s="19">
        <f t="shared" si="41"/>
        <v>2253.4740000000002</v>
      </c>
      <c r="M92" s="11">
        <f t="shared" ref="M92" si="44">ROUND(100*J92/D92,2)</f>
        <v>12.05</v>
      </c>
      <c r="N92" s="19">
        <f t="shared" ref="N92" si="45">ROUND(D92/F92,2)</f>
        <v>44.22</v>
      </c>
      <c r="O92" s="23"/>
      <c r="P92" s="30"/>
      <c r="Q92" s="30"/>
    </row>
    <row r="93" spans="1:17" x14ac:dyDescent="0.25">
      <c r="A93" s="10">
        <v>92</v>
      </c>
      <c r="B93" s="7">
        <v>42607</v>
      </c>
      <c r="C93" s="19"/>
      <c r="D93" s="11"/>
      <c r="E93" s="19"/>
      <c r="F93" s="19"/>
      <c r="G93" s="35"/>
      <c r="H93" s="19"/>
      <c r="I93" s="19"/>
      <c r="J93" s="19">
        <v>72.489999999999995</v>
      </c>
      <c r="K93" s="19">
        <v>31.32</v>
      </c>
      <c r="L93" s="19">
        <f>K93*J93</f>
        <v>2270.3867999999998</v>
      </c>
      <c r="M93" s="11"/>
      <c r="N93" s="19"/>
      <c r="O93" s="23"/>
      <c r="P93" s="30"/>
      <c r="Q93" s="30"/>
    </row>
    <row r="94" spans="1:17" x14ac:dyDescent="0.25">
      <c r="A94" s="10">
        <v>93</v>
      </c>
      <c r="B94" s="7">
        <v>42619</v>
      </c>
      <c r="C94" s="19">
        <v>44041</v>
      </c>
      <c r="D94" s="11">
        <f>C94-C92</f>
        <v>1051</v>
      </c>
      <c r="E94" s="19">
        <v>1584.6</v>
      </c>
      <c r="F94" s="19">
        <f>E94-E92</f>
        <v>34.5</v>
      </c>
      <c r="G94" s="35" t="s">
        <v>3</v>
      </c>
      <c r="H94" s="19">
        <v>5802.6</v>
      </c>
      <c r="I94" s="19">
        <f>H94-H92</f>
        <v>132.20000000000073</v>
      </c>
      <c r="J94" s="19">
        <v>72.36</v>
      </c>
      <c r="K94" s="19">
        <v>31.32</v>
      </c>
      <c r="L94" s="19">
        <f>K94*J94</f>
        <v>2266.3152</v>
      </c>
      <c r="M94" s="11">
        <f>ROUND(100*I94/D94,2)</f>
        <v>12.58</v>
      </c>
      <c r="N94" s="19">
        <f>ROUND(D94/F94,2)</f>
        <v>30.46</v>
      </c>
      <c r="O94" s="23"/>
      <c r="P94" s="30"/>
      <c r="Q94" s="30"/>
    </row>
    <row r="95" spans="1:17" x14ac:dyDescent="0.25">
      <c r="A95" s="10">
        <v>94</v>
      </c>
      <c r="B95" s="7">
        <v>42628</v>
      </c>
      <c r="C95" s="19">
        <v>44480</v>
      </c>
      <c r="D95" s="11">
        <f t="shared" ref="D95:D113" si="46">C95-C94</f>
        <v>439</v>
      </c>
      <c r="E95" s="19">
        <v>1599.1</v>
      </c>
      <c r="F95" s="19">
        <f t="shared" ref="F95:F108" si="47">E95-E94</f>
        <v>14.5</v>
      </c>
      <c r="G95" s="35" t="s">
        <v>3</v>
      </c>
      <c r="H95" s="19">
        <v>5856.3</v>
      </c>
      <c r="I95" s="19">
        <f t="shared" ref="I95:I107" si="48">H95-H94</f>
        <v>53.699999999999818</v>
      </c>
      <c r="J95" s="19">
        <v>55.44</v>
      </c>
      <c r="K95" s="19">
        <v>31.32</v>
      </c>
      <c r="L95" s="19">
        <f>K95*J95</f>
        <v>1736.3807999999999</v>
      </c>
      <c r="M95" s="11">
        <f>ROUND(100*I95/D95,2)</f>
        <v>12.23</v>
      </c>
      <c r="N95" s="19">
        <f>ROUND(D95/F95,2)</f>
        <v>30.28</v>
      </c>
      <c r="O95" s="23"/>
      <c r="P95" s="30"/>
      <c r="Q95" s="30"/>
    </row>
    <row r="96" spans="1:17" x14ac:dyDescent="0.25">
      <c r="A96" s="10">
        <v>95</v>
      </c>
      <c r="B96" s="7">
        <v>42639</v>
      </c>
      <c r="C96" s="19">
        <v>44980</v>
      </c>
      <c r="D96" s="11">
        <f t="shared" si="46"/>
        <v>500</v>
      </c>
      <c r="E96" s="19">
        <v>1614</v>
      </c>
      <c r="F96" s="19">
        <f t="shared" si="47"/>
        <v>14.900000000000091</v>
      </c>
      <c r="G96" s="35" t="s">
        <v>46</v>
      </c>
      <c r="H96" s="19">
        <v>5914.6</v>
      </c>
      <c r="I96" s="19">
        <f t="shared" si="48"/>
        <v>58.300000000000182</v>
      </c>
      <c r="J96" s="68">
        <v>35.200000000000003</v>
      </c>
      <c r="K96" s="19">
        <v>31.32</v>
      </c>
      <c r="L96" s="19">
        <f>K96*J96</f>
        <v>1102.4640000000002</v>
      </c>
      <c r="M96" s="11">
        <f t="shared" ref="M96:M102" si="49">ROUND(100*I96/D96,2)</f>
        <v>11.66</v>
      </c>
      <c r="N96" s="19">
        <f t="shared" ref="N96:N102" si="50">ROUND(D96/F96,2)</f>
        <v>33.56</v>
      </c>
      <c r="O96" s="23"/>
      <c r="P96" s="30"/>
      <c r="Q96" s="30"/>
    </row>
    <row r="97" spans="1:17" x14ac:dyDescent="0.25">
      <c r="A97" s="10">
        <v>96</v>
      </c>
      <c r="B97" s="7">
        <v>42644</v>
      </c>
      <c r="C97" s="19">
        <v>45343</v>
      </c>
      <c r="D97" s="11">
        <f t="shared" si="46"/>
        <v>363</v>
      </c>
      <c r="E97" s="19">
        <v>1624.1</v>
      </c>
      <c r="F97" s="19">
        <f t="shared" si="47"/>
        <v>10.099999999999909</v>
      </c>
      <c r="G97" s="35" t="s">
        <v>47</v>
      </c>
      <c r="H97" s="19">
        <v>5953.5</v>
      </c>
      <c r="I97" s="19">
        <f t="shared" si="48"/>
        <v>38.899999999999636</v>
      </c>
      <c r="J97" s="19">
        <v>47.892720306513411</v>
      </c>
      <c r="K97" s="19">
        <v>31.32</v>
      </c>
      <c r="L97" s="19">
        <v>1500</v>
      </c>
      <c r="M97" s="11">
        <f t="shared" si="49"/>
        <v>10.72</v>
      </c>
      <c r="N97" s="19">
        <f t="shared" si="50"/>
        <v>35.94</v>
      </c>
      <c r="O97" s="23"/>
      <c r="P97" s="30"/>
      <c r="Q97" s="30"/>
    </row>
    <row r="98" spans="1:17" x14ac:dyDescent="0.25">
      <c r="A98" s="10">
        <v>97</v>
      </c>
      <c r="B98" s="7">
        <v>42650</v>
      </c>
      <c r="C98" s="19">
        <v>45630</v>
      </c>
      <c r="D98" s="11">
        <f t="shared" si="46"/>
        <v>287</v>
      </c>
      <c r="E98" s="19">
        <v>1634.2</v>
      </c>
      <c r="F98" s="19">
        <f t="shared" si="47"/>
        <v>10.100000000000136</v>
      </c>
      <c r="G98" s="35" t="s">
        <v>47</v>
      </c>
      <c r="H98" s="19">
        <v>5991</v>
      </c>
      <c r="I98" s="19">
        <f t="shared" si="48"/>
        <v>37.5</v>
      </c>
      <c r="J98" s="19">
        <v>47.892720306513411</v>
      </c>
      <c r="K98" s="19">
        <v>31.32</v>
      </c>
      <c r="L98" s="19">
        <v>1500</v>
      </c>
      <c r="M98" s="11">
        <f t="shared" si="49"/>
        <v>13.07</v>
      </c>
      <c r="N98" s="19">
        <f t="shared" si="50"/>
        <v>28.42</v>
      </c>
      <c r="O98" s="23"/>
      <c r="P98" s="30"/>
      <c r="Q98" s="30"/>
    </row>
    <row r="99" spans="1:17" x14ac:dyDescent="0.25">
      <c r="A99" s="10">
        <v>98</v>
      </c>
      <c r="B99" s="7">
        <v>42660</v>
      </c>
      <c r="C99" s="19">
        <v>46075</v>
      </c>
      <c r="D99" s="11">
        <f t="shared" si="46"/>
        <v>445</v>
      </c>
      <c r="E99" s="19">
        <v>1647.1</v>
      </c>
      <c r="F99" s="19">
        <f t="shared" si="47"/>
        <v>12.899999999999864</v>
      </c>
      <c r="G99" s="35" t="s">
        <v>48</v>
      </c>
      <c r="H99" s="19">
        <v>6043.9</v>
      </c>
      <c r="I99" s="19">
        <f t="shared" si="48"/>
        <v>52.899999999999636</v>
      </c>
      <c r="J99" s="19">
        <v>63.85</v>
      </c>
      <c r="K99" s="19">
        <v>31.32</v>
      </c>
      <c r="L99" s="19">
        <v>2000</v>
      </c>
      <c r="M99" s="11">
        <f t="shared" si="49"/>
        <v>11.89</v>
      </c>
      <c r="N99" s="19">
        <f t="shared" si="50"/>
        <v>34.5</v>
      </c>
      <c r="O99" s="23"/>
      <c r="P99" s="30"/>
      <c r="Q99" s="30"/>
    </row>
    <row r="100" spans="1:17" x14ac:dyDescent="0.25">
      <c r="A100" s="10">
        <v>99</v>
      </c>
      <c r="B100" s="7">
        <v>42671</v>
      </c>
      <c r="C100" s="19">
        <v>46507</v>
      </c>
      <c r="D100" s="11">
        <f t="shared" si="46"/>
        <v>432</v>
      </c>
      <c r="E100" s="19">
        <v>1661.2</v>
      </c>
      <c r="F100" s="19">
        <f t="shared" si="47"/>
        <v>14.100000000000136</v>
      </c>
      <c r="G100" s="35" t="s">
        <v>49</v>
      </c>
      <c r="H100" s="19">
        <v>6100.3</v>
      </c>
      <c r="I100" s="19">
        <f t="shared" si="48"/>
        <v>56.400000000000546</v>
      </c>
      <c r="J100" s="19">
        <v>31.45</v>
      </c>
      <c r="K100" s="19">
        <v>31.32</v>
      </c>
      <c r="L100" s="19">
        <f t="shared" ref="L100:L109" si="51">K100*J100</f>
        <v>985.01400000000001</v>
      </c>
      <c r="M100" s="11">
        <f t="shared" si="49"/>
        <v>13.06</v>
      </c>
      <c r="N100" s="19">
        <f t="shared" si="50"/>
        <v>30.64</v>
      </c>
      <c r="O100" s="23"/>
      <c r="P100" s="30"/>
      <c r="Q100" s="30"/>
    </row>
    <row r="101" spans="1:17" x14ac:dyDescent="0.25">
      <c r="A101" s="10">
        <v>100</v>
      </c>
      <c r="B101" s="7">
        <v>42681</v>
      </c>
      <c r="C101" s="19">
        <v>46700</v>
      </c>
      <c r="D101" s="11">
        <f t="shared" si="46"/>
        <v>193</v>
      </c>
      <c r="E101" s="19">
        <v>1669.7</v>
      </c>
      <c r="F101" s="19">
        <f t="shared" si="47"/>
        <v>8.5</v>
      </c>
      <c r="G101" s="35" t="s">
        <v>49</v>
      </c>
      <c r="H101" s="19">
        <v>6129.5</v>
      </c>
      <c r="I101" s="19">
        <f t="shared" si="48"/>
        <v>29.199999999999818</v>
      </c>
      <c r="J101" s="19">
        <v>31.03</v>
      </c>
      <c r="K101" s="19">
        <v>32.32</v>
      </c>
      <c r="L101" s="19">
        <f t="shared" si="51"/>
        <v>1002.8896000000001</v>
      </c>
      <c r="M101" s="11">
        <f t="shared" si="49"/>
        <v>15.13</v>
      </c>
      <c r="N101" s="19">
        <f t="shared" si="50"/>
        <v>22.71</v>
      </c>
      <c r="O101" s="23"/>
      <c r="P101" s="30"/>
      <c r="Q101" s="30"/>
    </row>
    <row r="102" spans="1:17" x14ac:dyDescent="0.25">
      <c r="A102" s="10">
        <v>101</v>
      </c>
      <c r="B102" s="7">
        <v>42686</v>
      </c>
      <c r="C102" s="19">
        <v>46913</v>
      </c>
      <c r="D102" s="11">
        <f t="shared" si="46"/>
        <v>213</v>
      </c>
      <c r="E102" s="19">
        <v>1680.4</v>
      </c>
      <c r="F102" s="19">
        <f t="shared" si="47"/>
        <v>10.700000000000045</v>
      </c>
      <c r="G102" s="35" t="s">
        <v>51</v>
      </c>
      <c r="H102" s="19">
        <v>6160.1</v>
      </c>
      <c r="I102" s="19">
        <f t="shared" si="48"/>
        <v>30.600000000000364</v>
      </c>
      <c r="J102" s="19">
        <v>46.54</v>
      </c>
      <c r="K102" s="19">
        <v>32.32</v>
      </c>
      <c r="L102" s="19">
        <f t="shared" si="51"/>
        <v>1504.1728000000001</v>
      </c>
      <c r="M102" s="11">
        <f t="shared" si="49"/>
        <v>14.37</v>
      </c>
      <c r="N102" s="19">
        <f t="shared" si="50"/>
        <v>19.91</v>
      </c>
      <c r="O102" s="23"/>
      <c r="P102" s="30"/>
      <c r="Q102" s="30"/>
    </row>
    <row r="103" spans="1:17" x14ac:dyDescent="0.25">
      <c r="A103" s="10">
        <v>102</v>
      </c>
      <c r="B103" s="7">
        <v>42696</v>
      </c>
      <c r="C103" s="19">
        <v>47234</v>
      </c>
      <c r="D103" s="11">
        <f t="shared" si="46"/>
        <v>321</v>
      </c>
      <c r="E103" s="19">
        <v>1690.6</v>
      </c>
      <c r="F103" s="19">
        <f t="shared" si="47"/>
        <v>10.199999999999818</v>
      </c>
      <c r="G103" s="35">
        <v>1000</v>
      </c>
      <c r="H103" s="19">
        <v>6199.8</v>
      </c>
      <c r="I103" s="19">
        <f t="shared" si="48"/>
        <v>39.699999999999818</v>
      </c>
      <c r="J103" s="19">
        <f>31.03</f>
        <v>31.03</v>
      </c>
      <c r="K103" s="19">
        <v>32.32</v>
      </c>
      <c r="L103" s="19">
        <f t="shared" si="51"/>
        <v>1002.8896000000001</v>
      </c>
      <c r="M103" s="11">
        <f t="shared" ref="M103" si="52">ROUND(100*I103/D103,2)</f>
        <v>12.37</v>
      </c>
      <c r="N103" s="19">
        <f t="shared" ref="N103" si="53">ROUND(D103/F103,2)</f>
        <v>31.47</v>
      </c>
      <c r="O103" s="23"/>
      <c r="P103" s="30"/>
      <c r="Q103" s="30"/>
    </row>
    <row r="104" spans="1:17" x14ac:dyDescent="0.25">
      <c r="A104" s="10">
        <v>103</v>
      </c>
      <c r="B104" s="7">
        <v>42704</v>
      </c>
      <c r="C104" s="19">
        <v>47320</v>
      </c>
      <c r="D104" s="11">
        <f t="shared" si="46"/>
        <v>86</v>
      </c>
      <c r="E104" s="19">
        <v>1698.3</v>
      </c>
      <c r="F104" s="19">
        <f t="shared" si="47"/>
        <v>7.7000000000000455</v>
      </c>
      <c r="G104" s="35">
        <v>644</v>
      </c>
      <c r="H104" s="19">
        <v>6226.1</v>
      </c>
      <c r="I104" s="19">
        <f t="shared" si="48"/>
        <v>26.300000000000182</v>
      </c>
      <c r="J104" s="19">
        <v>20</v>
      </c>
      <c r="K104" s="19">
        <v>32.22</v>
      </c>
      <c r="L104" s="19">
        <f t="shared" si="51"/>
        <v>644.4</v>
      </c>
      <c r="M104" s="11">
        <f t="shared" ref="M104:M106" si="54">ROUND(100*I104/D104,2)</f>
        <v>30.58</v>
      </c>
      <c r="N104" s="19">
        <f t="shared" ref="N104:N109" si="55">ROUND(D104/F104,2)</f>
        <v>11.17</v>
      </c>
      <c r="O104" s="23"/>
      <c r="P104" s="30"/>
      <c r="Q104" s="30"/>
    </row>
    <row r="105" spans="1:17" x14ac:dyDescent="0.25">
      <c r="A105" s="10">
        <v>104</v>
      </c>
      <c r="B105" s="7">
        <v>42710</v>
      </c>
      <c r="C105" s="19">
        <v>47563</v>
      </c>
      <c r="D105" s="11">
        <f t="shared" si="46"/>
        <v>243</v>
      </c>
      <c r="E105" s="19">
        <v>1704.4</v>
      </c>
      <c r="F105" s="19">
        <f t="shared" si="47"/>
        <v>6.1000000000001364</v>
      </c>
      <c r="G105" s="35">
        <v>1000</v>
      </c>
      <c r="H105" s="19">
        <v>6245.8</v>
      </c>
      <c r="I105" s="19">
        <f t="shared" si="48"/>
        <v>19.699999999999818</v>
      </c>
      <c r="J105" s="19">
        <v>31</v>
      </c>
      <c r="K105" s="19">
        <v>32.22</v>
      </c>
      <c r="L105" s="19">
        <f t="shared" si="51"/>
        <v>998.81999999999994</v>
      </c>
      <c r="M105" s="11">
        <f t="shared" si="54"/>
        <v>8.11</v>
      </c>
      <c r="N105" s="19">
        <f t="shared" si="55"/>
        <v>39.840000000000003</v>
      </c>
      <c r="O105" s="23"/>
      <c r="P105" s="30"/>
      <c r="Q105" s="30"/>
    </row>
    <row r="106" spans="1:17" x14ac:dyDescent="0.25">
      <c r="A106" s="10">
        <v>105</v>
      </c>
      <c r="B106" s="7">
        <v>42717</v>
      </c>
      <c r="C106" s="19">
        <v>47734</v>
      </c>
      <c r="D106" s="11">
        <f t="shared" si="46"/>
        <v>171</v>
      </c>
      <c r="E106" s="19">
        <v>1711</v>
      </c>
      <c r="F106" s="19">
        <f t="shared" si="47"/>
        <v>6.5999999999999091</v>
      </c>
      <c r="G106" s="35">
        <v>2000</v>
      </c>
      <c r="H106" s="19">
        <v>6269</v>
      </c>
      <c r="I106" s="19">
        <f t="shared" si="48"/>
        <v>23.199999999999818</v>
      </c>
      <c r="J106" s="19">
        <v>62.07</v>
      </c>
      <c r="K106" s="19">
        <v>32.22</v>
      </c>
      <c r="L106" s="19">
        <f t="shared" si="51"/>
        <v>1999.8953999999999</v>
      </c>
      <c r="M106" s="11">
        <f t="shared" si="54"/>
        <v>13.57</v>
      </c>
      <c r="N106" s="19">
        <f t="shared" si="55"/>
        <v>25.91</v>
      </c>
      <c r="O106" s="23"/>
      <c r="P106" s="30"/>
      <c r="Q106" s="30"/>
    </row>
    <row r="107" spans="1:17" x14ac:dyDescent="0.25">
      <c r="A107" s="10">
        <v>106</v>
      </c>
      <c r="B107" s="7">
        <v>42732</v>
      </c>
      <c r="C107" s="19">
        <v>48155</v>
      </c>
      <c r="D107" s="11">
        <f t="shared" si="46"/>
        <v>421</v>
      </c>
      <c r="E107" s="19">
        <v>1727.5</v>
      </c>
      <c r="F107" s="19">
        <f t="shared" si="47"/>
        <v>16.5</v>
      </c>
      <c r="G107" s="35">
        <v>1050</v>
      </c>
      <c r="H107" s="19">
        <v>6325.9</v>
      </c>
      <c r="I107" s="19">
        <f t="shared" si="48"/>
        <v>56.899999999999636</v>
      </c>
      <c r="J107" s="19">
        <v>32.58</v>
      </c>
      <c r="K107" s="19">
        <v>32.22</v>
      </c>
      <c r="L107" s="19">
        <f t="shared" si="51"/>
        <v>1049.7275999999999</v>
      </c>
      <c r="M107" s="11">
        <f>ROUND(100*I107/D107,2)</f>
        <v>13.52</v>
      </c>
      <c r="N107" s="19">
        <f t="shared" si="55"/>
        <v>25.52</v>
      </c>
      <c r="O107" s="23"/>
      <c r="P107" s="30"/>
      <c r="Q107" s="30"/>
    </row>
    <row r="108" spans="1:17" x14ac:dyDescent="0.25">
      <c r="A108" s="10">
        <v>107</v>
      </c>
      <c r="B108" s="7">
        <v>42743</v>
      </c>
      <c r="C108" s="19">
        <v>48342</v>
      </c>
      <c r="D108" s="11">
        <f t="shared" si="46"/>
        <v>187</v>
      </c>
      <c r="E108" s="19">
        <v>1736.3</v>
      </c>
      <c r="F108" s="19">
        <f t="shared" si="47"/>
        <v>8.7999999999999545</v>
      </c>
      <c r="G108" s="35" t="s">
        <v>3</v>
      </c>
      <c r="H108" s="39" t="s">
        <v>56</v>
      </c>
      <c r="I108" s="19"/>
      <c r="J108" s="19">
        <v>64.36</v>
      </c>
      <c r="K108" s="19">
        <v>36</v>
      </c>
      <c r="L108" s="19">
        <f t="shared" si="51"/>
        <v>2316.96</v>
      </c>
      <c r="M108" s="11"/>
      <c r="N108" s="19"/>
      <c r="O108" s="23"/>
      <c r="P108" s="30"/>
      <c r="Q108" s="30"/>
    </row>
    <row r="109" spans="1:17" x14ac:dyDescent="0.25">
      <c r="A109" s="10">
        <v>108</v>
      </c>
      <c r="B109" s="7">
        <v>42757</v>
      </c>
      <c r="C109" s="19">
        <v>48912</v>
      </c>
      <c r="D109" s="11">
        <f t="shared" si="46"/>
        <v>570</v>
      </c>
      <c r="E109" s="19">
        <v>1754.3</v>
      </c>
      <c r="F109" s="19">
        <f t="shared" ref="F109:F123" si="56">E109-E108</f>
        <v>18</v>
      </c>
      <c r="G109" s="35" t="s">
        <v>3</v>
      </c>
      <c r="H109" s="19">
        <v>70</v>
      </c>
      <c r="I109" s="19"/>
      <c r="J109" s="19">
        <v>72.44</v>
      </c>
      <c r="K109" s="19">
        <v>36.299999999999997</v>
      </c>
      <c r="L109" s="19">
        <f t="shared" si="51"/>
        <v>2629.5719999999997</v>
      </c>
      <c r="M109" s="11">
        <f>ROUND(100*I109/D109,2)</f>
        <v>0</v>
      </c>
      <c r="N109" s="19">
        <f t="shared" si="55"/>
        <v>31.67</v>
      </c>
      <c r="O109" s="23"/>
      <c r="P109" s="30"/>
      <c r="Q109" s="30"/>
    </row>
    <row r="110" spans="1:17" x14ac:dyDescent="0.25">
      <c r="A110" s="10">
        <v>109</v>
      </c>
      <c r="B110" s="7">
        <v>42769</v>
      </c>
      <c r="C110" s="19">
        <v>49389</v>
      </c>
      <c r="D110" s="11">
        <f t="shared" si="46"/>
        <v>477</v>
      </c>
      <c r="E110" s="19">
        <v>1771</v>
      </c>
      <c r="F110" s="19">
        <f t="shared" si="56"/>
        <v>16.700000000000045</v>
      </c>
      <c r="G110" s="35" t="s">
        <v>3</v>
      </c>
      <c r="H110" s="19">
        <v>131.19999999999999</v>
      </c>
      <c r="I110" s="19">
        <f>H110-H109</f>
        <v>61.199999999999989</v>
      </c>
      <c r="J110" s="19">
        <v>63.59</v>
      </c>
      <c r="K110" s="19">
        <v>35.5</v>
      </c>
      <c r="L110" s="19">
        <f t="shared" ref="L110:L123" si="57">J110*K110</f>
        <v>2257.4450000000002</v>
      </c>
      <c r="M110" s="11">
        <f>ROUND(100*I110/D110,2)</f>
        <v>12.83</v>
      </c>
      <c r="N110" s="19">
        <f t="shared" ref="N110:N111" si="58">ROUND(D110/F110,2)</f>
        <v>28.56</v>
      </c>
      <c r="O110" s="23"/>
      <c r="P110" s="30"/>
      <c r="Q110" s="30"/>
    </row>
    <row r="111" spans="1:17" x14ac:dyDescent="0.25">
      <c r="A111" s="10">
        <v>110</v>
      </c>
      <c r="B111" s="7">
        <v>42776</v>
      </c>
      <c r="C111" s="19">
        <v>49987</v>
      </c>
      <c r="D111" s="11">
        <f t="shared" si="46"/>
        <v>598</v>
      </c>
      <c r="E111" s="19">
        <v>1787</v>
      </c>
      <c r="F111" s="19">
        <f t="shared" si="56"/>
        <v>16</v>
      </c>
      <c r="G111" s="35" t="s">
        <v>3</v>
      </c>
      <c r="H111" s="19">
        <v>197.9</v>
      </c>
      <c r="I111" s="19">
        <f>H111-H110</f>
        <v>66.700000000000017</v>
      </c>
      <c r="J111" s="19">
        <v>70.239999999999995</v>
      </c>
      <c r="K111" s="19">
        <v>36.700000000000003</v>
      </c>
      <c r="L111" s="19">
        <f t="shared" si="57"/>
        <v>2577.808</v>
      </c>
      <c r="M111" s="11">
        <f>ROUND(100*I111/D111,2)</f>
        <v>11.15</v>
      </c>
      <c r="N111" s="19">
        <f t="shared" si="58"/>
        <v>37.380000000000003</v>
      </c>
      <c r="O111" s="23"/>
      <c r="P111" s="30"/>
      <c r="Q111" s="30"/>
    </row>
    <row r="112" spans="1:17" x14ac:dyDescent="0.25">
      <c r="A112" s="10">
        <v>111</v>
      </c>
      <c r="B112" s="7">
        <v>42793</v>
      </c>
      <c r="C112" s="19">
        <v>50355</v>
      </c>
      <c r="D112" s="11">
        <f t="shared" si="46"/>
        <v>368</v>
      </c>
      <c r="E112" s="19">
        <v>1801.9</v>
      </c>
      <c r="F112" s="19">
        <f t="shared" si="56"/>
        <v>14.900000000000091</v>
      </c>
      <c r="G112" s="35" t="s">
        <v>3</v>
      </c>
      <c r="H112" s="39">
        <v>45.4</v>
      </c>
      <c r="I112" s="19"/>
      <c r="J112" s="19">
        <v>68.87</v>
      </c>
      <c r="K112" s="19">
        <v>36.700000000000003</v>
      </c>
      <c r="L112" s="19">
        <f t="shared" si="57"/>
        <v>2527.5290000000005</v>
      </c>
      <c r="M112" s="11"/>
      <c r="N112" s="22"/>
      <c r="O112" s="23"/>
      <c r="P112" s="30"/>
      <c r="Q112" s="30"/>
    </row>
    <row r="113" spans="1:18" x14ac:dyDescent="0.25">
      <c r="A113" s="10">
        <v>112</v>
      </c>
      <c r="B113" s="7">
        <v>42803</v>
      </c>
      <c r="C113" s="19">
        <v>50908</v>
      </c>
      <c r="D113" s="11">
        <f t="shared" si="46"/>
        <v>553</v>
      </c>
      <c r="E113" s="19">
        <v>1818.8</v>
      </c>
      <c r="F113" s="19">
        <f t="shared" si="56"/>
        <v>16.899999999999864</v>
      </c>
      <c r="G113" s="35" t="s">
        <v>3</v>
      </c>
      <c r="H113" s="19">
        <v>111</v>
      </c>
      <c r="I113" s="19">
        <f t="shared" ref="I113:I123" si="59">H113-H112</f>
        <v>65.599999999999994</v>
      </c>
      <c r="J113" s="19">
        <v>68.05</v>
      </c>
      <c r="K113" s="19">
        <f>37.1*0.9</f>
        <v>33.39</v>
      </c>
      <c r="L113" s="19">
        <f t="shared" si="57"/>
        <v>2272.1895</v>
      </c>
      <c r="M113" s="11">
        <f t="shared" ref="M113:M118" si="60">ROUND(100*I113/D113,2)</f>
        <v>11.86</v>
      </c>
      <c r="N113" s="19">
        <f t="shared" ref="N113:N118" si="61">ROUND(D113/F113,2)</f>
        <v>32.72</v>
      </c>
      <c r="O113" s="23"/>
      <c r="P113" s="30"/>
      <c r="Q113" s="30"/>
    </row>
    <row r="114" spans="1:18" x14ac:dyDescent="0.25">
      <c r="A114" s="10">
        <v>113</v>
      </c>
      <c r="B114" s="7">
        <v>42818</v>
      </c>
      <c r="C114" s="19">
        <v>51374</v>
      </c>
      <c r="D114" s="11">
        <f t="shared" ref="D114:D123" si="62">C114-C113</f>
        <v>466</v>
      </c>
      <c r="E114" s="19">
        <v>1837.8</v>
      </c>
      <c r="F114" s="19">
        <f t="shared" si="56"/>
        <v>19</v>
      </c>
      <c r="G114" s="35" t="s">
        <v>3</v>
      </c>
      <c r="H114" s="19">
        <v>175.7</v>
      </c>
      <c r="I114" s="19">
        <f t="shared" si="59"/>
        <v>64.699999999999989</v>
      </c>
      <c r="J114" s="19">
        <v>71.86</v>
      </c>
      <c r="K114" s="19">
        <f>37.1*0.9</f>
        <v>33.39</v>
      </c>
      <c r="L114" s="19">
        <f t="shared" si="57"/>
        <v>2399.4054000000001</v>
      </c>
      <c r="M114" s="11">
        <f t="shared" si="60"/>
        <v>13.88</v>
      </c>
      <c r="N114" s="19">
        <f t="shared" si="61"/>
        <v>24.53</v>
      </c>
      <c r="O114" s="23"/>
      <c r="P114" s="30"/>
      <c r="Q114" s="30"/>
    </row>
    <row r="115" spans="1:18" x14ac:dyDescent="0.25">
      <c r="A115" s="10">
        <v>114</v>
      </c>
      <c r="B115" s="7">
        <v>42836</v>
      </c>
      <c r="C115" s="19">
        <v>51798</v>
      </c>
      <c r="D115" s="11">
        <f t="shared" si="62"/>
        <v>424</v>
      </c>
      <c r="E115" s="19">
        <v>1855.5</v>
      </c>
      <c r="F115" s="19">
        <f t="shared" si="56"/>
        <v>17.700000000000045</v>
      </c>
      <c r="G115" s="35" t="s">
        <v>3</v>
      </c>
      <c r="H115" s="19">
        <v>236.3</v>
      </c>
      <c r="I115" s="19">
        <f t="shared" si="59"/>
        <v>60.600000000000023</v>
      </c>
      <c r="J115" s="19">
        <v>61.01</v>
      </c>
      <c r="K115" s="19">
        <f>37.1*0.9</f>
        <v>33.39</v>
      </c>
      <c r="L115" s="19">
        <f t="shared" si="57"/>
        <v>2037.1239</v>
      </c>
      <c r="M115" s="11">
        <f t="shared" si="60"/>
        <v>14.29</v>
      </c>
      <c r="N115" s="19">
        <f t="shared" si="61"/>
        <v>23.95</v>
      </c>
      <c r="O115" s="23"/>
      <c r="P115" s="30"/>
      <c r="Q115" s="30"/>
    </row>
    <row r="116" spans="1:18" x14ac:dyDescent="0.25">
      <c r="A116" s="10">
        <v>115</v>
      </c>
      <c r="B116" s="7">
        <v>42850</v>
      </c>
      <c r="C116" s="19">
        <v>52203</v>
      </c>
      <c r="D116" s="11">
        <f t="shared" si="62"/>
        <v>405</v>
      </c>
      <c r="E116" s="19">
        <v>1873.3</v>
      </c>
      <c r="F116" s="19">
        <f t="shared" si="56"/>
        <v>17.799999999999955</v>
      </c>
      <c r="G116" s="35" t="s">
        <v>3</v>
      </c>
      <c r="H116" s="19">
        <v>296.3</v>
      </c>
      <c r="I116" s="19">
        <f t="shared" si="59"/>
        <v>60</v>
      </c>
      <c r="J116" s="19">
        <v>66.42</v>
      </c>
      <c r="K116" s="19">
        <f>37.1*0.9</f>
        <v>33.39</v>
      </c>
      <c r="L116" s="19">
        <f t="shared" si="57"/>
        <v>2217.7638000000002</v>
      </c>
      <c r="M116" s="11">
        <f t="shared" si="60"/>
        <v>14.81</v>
      </c>
      <c r="N116" s="19">
        <f t="shared" si="61"/>
        <v>22.75</v>
      </c>
      <c r="O116" s="23"/>
      <c r="P116" s="30"/>
      <c r="Q116" s="30"/>
    </row>
    <row r="117" spans="1:18" x14ac:dyDescent="0.25">
      <c r="A117" s="10">
        <v>116</v>
      </c>
      <c r="B117" s="7">
        <v>42497</v>
      </c>
      <c r="C117" s="19">
        <v>52738</v>
      </c>
      <c r="D117" s="11">
        <f t="shared" si="62"/>
        <v>535</v>
      </c>
      <c r="E117" s="19">
        <v>1887.1</v>
      </c>
      <c r="F117" s="19">
        <f t="shared" si="56"/>
        <v>13.799999999999955</v>
      </c>
      <c r="G117" s="35" t="s">
        <v>3</v>
      </c>
      <c r="H117" s="19">
        <v>356</v>
      </c>
      <c r="I117" s="19">
        <f t="shared" si="59"/>
        <v>59.699999999999989</v>
      </c>
      <c r="J117" s="19">
        <v>64.099999999999994</v>
      </c>
      <c r="K117" s="19">
        <v>33.39</v>
      </c>
      <c r="L117" s="19">
        <f t="shared" si="57"/>
        <v>2140.299</v>
      </c>
      <c r="M117" s="11">
        <f t="shared" si="60"/>
        <v>11.16</v>
      </c>
      <c r="N117" s="19">
        <f t="shared" si="61"/>
        <v>38.770000000000003</v>
      </c>
      <c r="O117" s="23"/>
      <c r="P117" s="30"/>
      <c r="Q117" s="30"/>
    </row>
    <row r="118" spans="1:18" x14ac:dyDescent="0.25">
      <c r="A118" s="10">
        <v>117</v>
      </c>
      <c r="B118" s="7">
        <v>42139</v>
      </c>
      <c r="C118" s="19">
        <v>53319</v>
      </c>
      <c r="D118" s="11">
        <f t="shared" si="62"/>
        <v>581</v>
      </c>
      <c r="E118" s="19">
        <v>1903.2</v>
      </c>
      <c r="F118" s="19">
        <f t="shared" si="56"/>
        <v>16.100000000000136</v>
      </c>
      <c r="G118" s="35" t="s">
        <v>3</v>
      </c>
      <c r="H118" s="19">
        <v>421.9</v>
      </c>
      <c r="I118" s="19">
        <f t="shared" si="59"/>
        <v>65.899999999999977</v>
      </c>
      <c r="J118" s="19">
        <v>71.36</v>
      </c>
      <c r="K118" s="19">
        <v>33.39</v>
      </c>
      <c r="L118" s="19">
        <f t="shared" si="57"/>
        <v>2382.7103999999999</v>
      </c>
      <c r="M118" s="11">
        <f t="shared" si="60"/>
        <v>11.34</v>
      </c>
      <c r="N118" s="19">
        <f t="shared" si="61"/>
        <v>36.090000000000003</v>
      </c>
      <c r="O118" s="23"/>
      <c r="P118" s="30"/>
      <c r="Q118" s="30"/>
    </row>
    <row r="119" spans="1:18" x14ac:dyDescent="0.25">
      <c r="A119" s="10">
        <v>118</v>
      </c>
      <c r="B119" s="7">
        <v>42879</v>
      </c>
      <c r="C119" s="19">
        <v>53937</v>
      </c>
      <c r="D119" s="11">
        <f t="shared" si="62"/>
        <v>618</v>
      </c>
      <c r="E119" s="19">
        <v>1920</v>
      </c>
      <c r="F119" s="19">
        <f t="shared" si="56"/>
        <v>16.799999999999955</v>
      </c>
      <c r="G119" s="35" t="s">
        <v>3</v>
      </c>
      <c r="H119" s="19">
        <v>488.9</v>
      </c>
      <c r="I119" s="19">
        <f t="shared" si="59"/>
        <v>67</v>
      </c>
      <c r="J119" s="19">
        <v>71.78</v>
      </c>
      <c r="K119" s="19">
        <v>33.840000000000003</v>
      </c>
      <c r="L119" s="19">
        <f t="shared" si="57"/>
        <v>2429.0352000000003</v>
      </c>
      <c r="M119" s="11">
        <f t="shared" ref="M119" si="63">ROUND(100*I119/D119,2)</f>
        <v>10.84</v>
      </c>
      <c r="N119" s="19">
        <f t="shared" ref="N119" si="64">ROUND(D119/F119,2)</f>
        <v>36.79</v>
      </c>
      <c r="O119" s="23"/>
      <c r="P119" s="30"/>
      <c r="Q119" s="30"/>
    </row>
    <row r="120" spans="1:18" x14ac:dyDescent="0.25">
      <c r="A120" s="10">
        <v>119</v>
      </c>
      <c r="B120" s="7">
        <v>42891</v>
      </c>
      <c r="C120" s="19">
        <v>54442</v>
      </c>
      <c r="D120" s="11">
        <f t="shared" si="62"/>
        <v>505</v>
      </c>
      <c r="E120" s="19">
        <v>1936.3</v>
      </c>
      <c r="F120" s="19">
        <f t="shared" si="56"/>
        <v>16.299999999999955</v>
      </c>
      <c r="G120" s="35" t="s">
        <v>3</v>
      </c>
      <c r="H120" s="19">
        <v>551.4</v>
      </c>
      <c r="I120" s="19">
        <f t="shared" si="59"/>
        <v>62.5</v>
      </c>
      <c r="J120" s="19">
        <v>69.849999999999994</v>
      </c>
      <c r="K120" s="19">
        <v>33.840000000000003</v>
      </c>
      <c r="L120" s="19">
        <f t="shared" si="57"/>
        <v>2363.7240000000002</v>
      </c>
      <c r="M120" s="11">
        <f t="shared" ref="M120" si="65">ROUND(100*I120/D120,2)</f>
        <v>12.38</v>
      </c>
      <c r="N120" s="19">
        <f t="shared" ref="N120" si="66">ROUND(D120/F120,2)</f>
        <v>30.98</v>
      </c>
      <c r="O120" s="23"/>
      <c r="P120" s="30"/>
      <c r="Q120" s="30"/>
    </row>
    <row r="121" spans="1:18" x14ac:dyDescent="0.25">
      <c r="A121" s="10">
        <v>120</v>
      </c>
      <c r="B121" s="7">
        <v>42901</v>
      </c>
      <c r="C121" s="19">
        <v>54963</v>
      </c>
      <c r="D121" s="11">
        <f t="shared" si="62"/>
        <v>521</v>
      </c>
      <c r="E121" s="19">
        <v>1952.7</v>
      </c>
      <c r="F121" s="19">
        <f t="shared" si="56"/>
        <v>16.400000000000091</v>
      </c>
      <c r="G121" s="35" t="s">
        <v>3</v>
      </c>
      <c r="H121" s="19">
        <v>613.4</v>
      </c>
      <c r="I121" s="19">
        <f t="shared" si="59"/>
        <v>62</v>
      </c>
      <c r="J121" s="19">
        <v>70.12</v>
      </c>
      <c r="K121" s="19">
        <v>34.11</v>
      </c>
      <c r="L121" s="19">
        <f t="shared" si="57"/>
        <v>2391.7932000000001</v>
      </c>
      <c r="M121" s="11">
        <f t="shared" ref="M121" si="67">ROUND(100*I121/D121,2)</f>
        <v>11.9</v>
      </c>
      <c r="N121" s="19">
        <f t="shared" ref="N121" si="68">ROUND(D121/F121,2)</f>
        <v>31.77</v>
      </c>
      <c r="O121" s="23"/>
      <c r="P121" s="30"/>
      <c r="Q121" s="30"/>
    </row>
    <row r="122" spans="1:18" x14ac:dyDescent="0.25">
      <c r="A122" s="10">
        <v>121</v>
      </c>
      <c r="B122" s="7">
        <v>42912</v>
      </c>
      <c r="C122" s="19">
        <v>55524</v>
      </c>
      <c r="D122" s="11">
        <f t="shared" si="62"/>
        <v>561</v>
      </c>
      <c r="E122" s="19">
        <v>1971.6</v>
      </c>
      <c r="F122" s="19">
        <f t="shared" si="56"/>
        <v>18.899999999999864</v>
      </c>
      <c r="G122" s="39" t="s">
        <v>7</v>
      </c>
      <c r="H122" s="19">
        <v>680.3</v>
      </c>
      <c r="I122" s="19">
        <f t="shared" si="59"/>
        <v>66.899999999999977</v>
      </c>
      <c r="J122" s="39">
        <v>30.78</v>
      </c>
      <c r="K122" s="19">
        <v>34.11</v>
      </c>
      <c r="L122" s="19">
        <f t="shared" si="57"/>
        <v>1049.9058</v>
      </c>
      <c r="M122" s="11">
        <f t="shared" ref="M122" si="69">ROUND(100*I122/D122,2)</f>
        <v>11.93</v>
      </c>
      <c r="N122" s="19">
        <f t="shared" ref="N122" si="70">ROUND(D122/F122,2)</f>
        <v>29.68</v>
      </c>
      <c r="O122" s="23"/>
      <c r="P122" s="30"/>
      <c r="Q122" s="30"/>
    </row>
    <row r="123" spans="1:18" x14ac:dyDescent="0.25">
      <c r="A123" s="10">
        <v>122</v>
      </c>
      <c r="B123" s="7">
        <v>42915</v>
      </c>
      <c r="C123" s="19">
        <v>55767</v>
      </c>
      <c r="D123" s="11">
        <f t="shared" si="62"/>
        <v>243</v>
      </c>
      <c r="E123" s="19">
        <v>1979</v>
      </c>
      <c r="F123" s="19">
        <f t="shared" si="56"/>
        <v>7.4000000000000909</v>
      </c>
      <c r="G123" s="35" t="s">
        <v>3</v>
      </c>
      <c r="H123" s="19">
        <v>708.1</v>
      </c>
      <c r="I123" s="19">
        <f t="shared" si="59"/>
        <v>27.800000000000068</v>
      </c>
      <c r="J123" s="19">
        <v>71.150000000000006</v>
      </c>
      <c r="K123" s="19">
        <v>34.11</v>
      </c>
      <c r="L123" s="19">
        <f t="shared" si="57"/>
        <v>2426.9265</v>
      </c>
      <c r="M123" s="11">
        <f t="shared" ref="M123" si="71">ROUND(100*I123/D123,2)</f>
        <v>11.44</v>
      </c>
      <c r="N123" s="19">
        <f t="shared" ref="N123" si="72">ROUND(D123/F123,2)</f>
        <v>32.840000000000003</v>
      </c>
      <c r="O123" s="23"/>
      <c r="P123" s="30"/>
      <c r="Q123" s="30"/>
    </row>
    <row r="124" spans="1:18" x14ac:dyDescent="0.25">
      <c r="A124" s="69"/>
      <c r="B124" s="70"/>
      <c r="C124" s="71"/>
      <c r="D124" s="72"/>
      <c r="E124" s="71"/>
      <c r="F124" s="71"/>
      <c r="G124" s="73"/>
      <c r="H124" s="71"/>
      <c r="I124" s="71"/>
      <c r="J124" s="71"/>
      <c r="K124" s="71"/>
      <c r="L124" s="89">
        <f>SUM(L2:L123)</f>
        <v>257672.46285195899</v>
      </c>
      <c r="M124" s="72"/>
      <c r="N124" s="74"/>
      <c r="O124" s="75"/>
      <c r="P124" s="50"/>
      <c r="Q124" s="50"/>
    </row>
    <row r="125" spans="1:18" x14ac:dyDescent="0.25">
      <c r="I125" s="44"/>
      <c r="J125" s="44"/>
    </row>
    <row r="127" spans="1:18" x14ac:dyDescent="0.25">
      <c r="A127" s="46" t="s">
        <v>14</v>
      </c>
    </row>
    <row r="128" spans="1:18" ht="30" x14ac:dyDescent="0.25">
      <c r="A128" s="6" t="s">
        <v>0</v>
      </c>
      <c r="B128" s="6" t="s">
        <v>1</v>
      </c>
      <c r="C128" s="76" t="s">
        <v>11</v>
      </c>
      <c r="D128" s="12" t="s">
        <v>17</v>
      </c>
      <c r="E128" s="77" t="s">
        <v>29</v>
      </c>
      <c r="F128" s="81" t="s">
        <v>28</v>
      </c>
      <c r="G128" s="82"/>
      <c r="H128" s="82"/>
      <c r="I128" s="77" t="s">
        <v>27</v>
      </c>
      <c r="J128" s="77"/>
      <c r="K128" s="76" t="s">
        <v>16</v>
      </c>
      <c r="L128" s="47"/>
      <c r="M128" s="47"/>
      <c r="N128" s="47"/>
      <c r="O128" s="48"/>
      <c r="P128" s="48"/>
      <c r="Q128" s="49"/>
      <c r="R128" s="50"/>
    </row>
    <row r="129" spans="1:18" x14ac:dyDescent="0.25">
      <c r="A129" s="21">
        <v>1</v>
      </c>
      <c r="B129" s="7">
        <v>41718</v>
      </c>
      <c r="C129" s="76"/>
      <c r="D129" s="11"/>
      <c r="E129" s="30"/>
      <c r="F129" s="83" t="s">
        <v>15</v>
      </c>
      <c r="G129" s="84"/>
      <c r="H129" s="84"/>
      <c r="I129" s="30"/>
      <c r="J129" s="30"/>
      <c r="K129" s="76">
        <v>61500</v>
      </c>
      <c r="L129" s="47"/>
      <c r="M129" s="47"/>
      <c r="N129" s="47"/>
      <c r="O129" s="48"/>
      <c r="P129" s="48"/>
      <c r="Q129" s="49"/>
      <c r="R129" s="50"/>
    </row>
    <row r="130" spans="1:18" x14ac:dyDescent="0.25">
      <c r="A130" s="21">
        <v>2</v>
      </c>
      <c r="B130" s="7">
        <v>41859</v>
      </c>
      <c r="C130" s="76">
        <v>7232</v>
      </c>
      <c r="D130" s="11">
        <v>274</v>
      </c>
      <c r="E130" s="30"/>
      <c r="F130" s="83" t="s">
        <v>20</v>
      </c>
      <c r="G130" s="84"/>
      <c r="H130" s="84"/>
      <c r="I130" s="30"/>
      <c r="J130" s="30"/>
      <c r="K130" s="76"/>
      <c r="L130" s="47"/>
      <c r="M130" s="47"/>
      <c r="N130" s="47"/>
      <c r="O130" s="48"/>
      <c r="P130" s="48"/>
      <c r="Q130" s="49"/>
      <c r="R130" s="50"/>
    </row>
    <row r="131" spans="1:18" x14ac:dyDescent="0.25">
      <c r="A131" s="21">
        <v>3</v>
      </c>
      <c r="B131" s="8">
        <v>41868</v>
      </c>
      <c r="C131" s="17">
        <v>8212</v>
      </c>
      <c r="D131" s="11">
        <v>285.37353774800306</v>
      </c>
      <c r="E131" s="30"/>
      <c r="F131" s="85" t="s">
        <v>18</v>
      </c>
      <c r="G131" s="84"/>
      <c r="H131" s="84"/>
      <c r="I131" s="30"/>
      <c r="J131" s="30"/>
      <c r="K131" s="17"/>
      <c r="L131" s="51"/>
      <c r="M131" s="52"/>
      <c r="N131" s="51"/>
      <c r="O131" s="53"/>
      <c r="P131" s="53"/>
      <c r="Q131" s="54"/>
      <c r="R131" s="50"/>
    </row>
    <row r="132" spans="1:18" x14ac:dyDescent="0.25">
      <c r="A132" s="21">
        <v>4</v>
      </c>
      <c r="B132" s="9">
        <v>42025</v>
      </c>
      <c r="C132" s="18">
        <v>15265</v>
      </c>
      <c r="D132" s="11">
        <v>557.77353774800304</v>
      </c>
      <c r="E132" s="30"/>
      <c r="F132" s="85" t="s">
        <v>19</v>
      </c>
      <c r="G132" s="84"/>
      <c r="H132" s="84"/>
      <c r="I132" s="30"/>
      <c r="J132" s="30"/>
      <c r="K132" s="18"/>
      <c r="L132" s="55"/>
      <c r="M132" s="52"/>
      <c r="N132" s="55"/>
      <c r="O132" s="56">
        <f>J81*35.95</f>
        <v>2108.1080000000002</v>
      </c>
      <c r="P132" s="57"/>
      <c r="Q132" s="57"/>
      <c r="R132" s="50"/>
    </row>
    <row r="133" spans="1:18" x14ac:dyDescent="0.25">
      <c r="A133" s="21">
        <v>5</v>
      </c>
      <c r="B133" s="9">
        <v>42026</v>
      </c>
      <c r="C133" s="18">
        <v>15280</v>
      </c>
      <c r="D133" s="12">
        <v>571</v>
      </c>
      <c r="E133" s="58">
        <v>2077</v>
      </c>
      <c r="F133" s="83" t="s">
        <v>26</v>
      </c>
      <c r="G133" s="87"/>
      <c r="H133" s="87"/>
      <c r="I133" s="59"/>
      <c r="J133" s="59"/>
      <c r="K133" s="18">
        <v>13271</v>
      </c>
      <c r="L133" s="55"/>
      <c r="M133" s="52"/>
      <c r="N133" s="55"/>
      <c r="O133" s="56">
        <f>O132-391</f>
        <v>1717.1080000000002</v>
      </c>
      <c r="P133" s="57"/>
      <c r="Q133" s="57"/>
      <c r="R133" s="50"/>
    </row>
    <row r="134" spans="1:18" x14ac:dyDescent="0.25">
      <c r="A134" s="21">
        <v>6</v>
      </c>
      <c r="B134" s="7">
        <v>42176</v>
      </c>
      <c r="C134" s="19">
        <v>22534</v>
      </c>
      <c r="D134" s="11">
        <v>834</v>
      </c>
      <c r="E134" s="30"/>
      <c r="F134" s="86" t="s">
        <v>21</v>
      </c>
      <c r="G134" s="84"/>
      <c r="H134" s="84"/>
      <c r="I134" s="11">
        <v>1</v>
      </c>
      <c r="J134" s="11"/>
      <c r="K134" s="19">
        <v>400</v>
      </c>
    </row>
    <row r="135" spans="1:18" x14ac:dyDescent="0.25">
      <c r="A135" s="21">
        <v>7</v>
      </c>
      <c r="B135" s="7">
        <v>42237</v>
      </c>
      <c r="C135" s="19">
        <v>25411</v>
      </c>
      <c r="D135" s="11">
        <v>932.5</v>
      </c>
      <c r="E135" s="19"/>
      <c r="F135" s="86" t="s">
        <v>22</v>
      </c>
      <c r="G135" s="84"/>
      <c r="H135" s="84"/>
      <c r="I135" s="11"/>
      <c r="J135" s="11"/>
      <c r="K135" s="19">
        <v>350</v>
      </c>
    </row>
    <row r="136" spans="1:18" x14ac:dyDescent="0.25">
      <c r="A136" s="21">
        <v>8</v>
      </c>
      <c r="B136" s="7">
        <v>42253</v>
      </c>
      <c r="C136" s="19">
        <v>26728</v>
      </c>
      <c r="D136" s="11">
        <v>972.9</v>
      </c>
      <c r="E136" s="19">
        <v>3568.5</v>
      </c>
      <c r="F136" s="86" t="s">
        <v>23</v>
      </c>
      <c r="G136" s="84"/>
      <c r="H136" s="84"/>
      <c r="I136" s="11">
        <v>0.5</v>
      </c>
      <c r="J136" s="11"/>
      <c r="K136" s="19"/>
    </row>
    <row r="137" spans="1:18" x14ac:dyDescent="0.25">
      <c r="A137" s="21">
        <v>9</v>
      </c>
      <c r="B137" s="7">
        <v>42280</v>
      </c>
      <c r="C137" s="19">
        <v>28050</v>
      </c>
      <c r="D137" s="11"/>
      <c r="E137" s="19"/>
      <c r="F137" s="86" t="s">
        <v>24</v>
      </c>
      <c r="G137" s="84"/>
      <c r="H137" s="84"/>
      <c r="I137" s="11"/>
      <c r="J137" s="11"/>
      <c r="K137" s="19">
        <v>480</v>
      </c>
    </row>
    <row r="138" spans="1:18" ht="32.25" customHeight="1" x14ac:dyDescent="0.25">
      <c r="A138" s="21">
        <v>10</v>
      </c>
      <c r="B138" s="7">
        <v>42285</v>
      </c>
      <c r="C138" s="19">
        <v>28343</v>
      </c>
      <c r="D138" s="11"/>
      <c r="E138" s="19" t="s">
        <v>50</v>
      </c>
      <c r="F138" s="86" t="s">
        <v>25</v>
      </c>
      <c r="G138" s="84"/>
      <c r="H138" s="84"/>
      <c r="I138" s="11">
        <v>0.8</v>
      </c>
      <c r="J138" s="11"/>
      <c r="K138" s="19"/>
    </row>
    <row r="139" spans="1:18" x14ac:dyDescent="0.25">
      <c r="A139" s="21">
        <v>11</v>
      </c>
      <c r="B139" s="7">
        <v>42325</v>
      </c>
      <c r="C139" s="19">
        <v>30340</v>
      </c>
      <c r="D139" s="11">
        <v>1115.5999999999999</v>
      </c>
      <c r="E139" s="19">
        <v>4039.5</v>
      </c>
      <c r="F139" s="86" t="s">
        <v>30</v>
      </c>
      <c r="G139" s="84"/>
      <c r="H139" s="84"/>
      <c r="I139" s="19"/>
      <c r="J139" s="19"/>
      <c r="K139" s="19"/>
    </row>
    <row r="140" spans="1:18" x14ac:dyDescent="0.25">
      <c r="A140" s="10">
        <v>12</v>
      </c>
      <c r="B140" s="7">
        <v>42326</v>
      </c>
      <c r="C140" s="19">
        <v>30358</v>
      </c>
      <c r="D140" s="11">
        <v>1116.8</v>
      </c>
      <c r="E140" s="19">
        <v>4043.1</v>
      </c>
      <c r="F140" s="86" t="s">
        <v>31</v>
      </c>
      <c r="G140" s="84"/>
      <c r="H140" s="84"/>
      <c r="I140" s="19"/>
      <c r="J140" s="19"/>
      <c r="K140" s="19">
        <v>21241.25</v>
      </c>
    </row>
    <row r="141" spans="1:18" x14ac:dyDescent="0.25">
      <c r="A141" s="10">
        <v>13</v>
      </c>
      <c r="B141" s="7">
        <v>42706</v>
      </c>
      <c r="C141" s="19"/>
      <c r="D141" s="11"/>
      <c r="E141" s="19"/>
      <c r="F141" s="83" t="s">
        <v>32</v>
      </c>
      <c r="G141" s="84"/>
      <c r="H141" s="84"/>
      <c r="I141" s="19"/>
      <c r="J141" s="19"/>
      <c r="K141" s="19">
        <v>64800</v>
      </c>
    </row>
    <row r="142" spans="1:18" x14ac:dyDescent="0.25">
      <c r="A142" s="10">
        <v>14</v>
      </c>
      <c r="B142" s="7">
        <v>42058</v>
      </c>
      <c r="C142" s="19">
        <v>32733</v>
      </c>
      <c r="D142" s="19"/>
      <c r="E142" s="19"/>
      <c r="F142" s="83" t="s">
        <v>33</v>
      </c>
      <c r="G142" s="84"/>
      <c r="H142" s="84"/>
      <c r="I142" s="19"/>
      <c r="J142" s="19"/>
      <c r="K142" s="19">
        <v>2890</v>
      </c>
    </row>
    <row r="143" spans="1:18" x14ac:dyDescent="0.25">
      <c r="A143" s="10">
        <v>15</v>
      </c>
      <c r="B143" s="7">
        <v>42552</v>
      </c>
      <c r="C143" s="19">
        <v>39659</v>
      </c>
      <c r="D143" s="19">
        <v>1470.05</v>
      </c>
      <c r="E143" s="19">
        <v>5290.9</v>
      </c>
      <c r="F143" s="86" t="s">
        <v>45</v>
      </c>
      <c r="G143" s="84"/>
      <c r="H143" s="84"/>
      <c r="I143" s="19">
        <v>0.7</v>
      </c>
      <c r="J143" s="19"/>
      <c r="K143" s="19"/>
    </row>
    <row r="144" spans="1:18" x14ac:dyDescent="0.25">
      <c r="A144" s="10">
        <v>16</v>
      </c>
      <c r="B144" s="7">
        <v>42603</v>
      </c>
      <c r="C144" s="19">
        <v>43240</v>
      </c>
      <c r="D144" s="19">
        <v>1559.1</v>
      </c>
      <c r="E144" s="19"/>
      <c r="F144" s="86" t="s">
        <v>45</v>
      </c>
      <c r="G144" s="84"/>
      <c r="H144" s="84"/>
      <c r="I144" s="19">
        <v>0.7</v>
      </c>
      <c r="J144" s="19"/>
      <c r="K144" s="19"/>
    </row>
    <row r="145" spans="1:19" x14ac:dyDescent="0.25">
      <c r="A145" s="10">
        <v>17</v>
      </c>
      <c r="B145" s="7">
        <v>42659</v>
      </c>
      <c r="C145" s="19">
        <v>46071</v>
      </c>
      <c r="D145" s="19">
        <v>1646.2</v>
      </c>
      <c r="E145" s="19"/>
      <c r="F145" s="86" t="s">
        <v>45</v>
      </c>
      <c r="G145" s="84"/>
      <c r="H145" s="84"/>
      <c r="I145" s="19">
        <v>0.5</v>
      </c>
      <c r="J145" s="19"/>
      <c r="K145" s="19"/>
    </row>
    <row r="146" spans="1:19" x14ac:dyDescent="0.25">
      <c r="A146" s="10">
        <v>18</v>
      </c>
      <c r="B146" s="7">
        <v>42732</v>
      </c>
      <c r="C146" s="19">
        <f>C107</f>
        <v>48155</v>
      </c>
      <c r="D146" s="19">
        <f>E107</f>
        <v>1727.5</v>
      </c>
      <c r="E146" s="19">
        <f>H107</f>
        <v>6325.9</v>
      </c>
      <c r="F146" s="86" t="s">
        <v>52</v>
      </c>
      <c r="G146" s="84"/>
      <c r="H146" s="84"/>
      <c r="I146" s="19">
        <v>0.7</v>
      </c>
      <c r="J146" s="19"/>
      <c r="K146" s="19"/>
    </row>
    <row r="147" spans="1:19" x14ac:dyDescent="0.25">
      <c r="A147" s="10">
        <v>19</v>
      </c>
      <c r="B147" s="7">
        <v>42770</v>
      </c>
      <c r="C147" s="19">
        <v>49629</v>
      </c>
      <c r="D147" s="11">
        <v>1776.6</v>
      </c>
      <c r="E147" s="19">
        <v>154.9</v>
      </c>
      <c r="F147" s="86" t="s">
        <v>55</v>
      </c>
      <c r="G147" s="84"/>
      <c r="H147" s="84"/>
      <c r="I147" s="19"/>
      <c r="J147" s="19"/>
      <c r="K147" s="19"/>
    </row>
    <row r="148" spans="1:19" x14ac:dyDescent="0.25">
      <c r="A148" s="10">
        <v>20</v>
      </c>
      <c r="B148" s="7">
        <v>43598</v>
      </c>
      <c r="C148" s="19">
        <v>53211</v>
      </c>
      <c r="D148" s="11">
        <v>1900.2074812967583</v>
      </c>
      <c r="E148" s="19">
        <v>409.9</v>
      </c>
      <c r="F148" s="78" t="s">
        <v>57</v>
      </c>
      <c r="G148" s="19"/>
      <c r="H148" s="19"/>
      <c r="I148" s="19"/>
      <c r="J148" s="19"/>
      <c r="K148" s="19"/>
    </row>
    <row r="151" spans="1:19" x14ac:dyDescent="0.25">
      <c r="O151" s="7"/>
      <c r="Q151" s="19"/>
      <c r="S151" s="11"/>
    </row>
    <row r="152" spans="1:19" x14ac:dyDescent="0.25">
      <c r="O152" s="7"/>
      <c r="Q152" s="19"/>
      <c r="S152" s="11"/>
    </row>
    <row r="153" spans="1:19" x14ac:dyDescent="0.25">
      <c r="O153" s="7"/>
      <c r="Q153" s="19"/>
      <c r="S153" s="11"/>
    </row>
    <row r="154" spans="1:19" x14ac:dyDescent="0.25">
      <c r="O154" s="7"/>
      <c r="Q154" s="19"/>
      <c r="R154" s="41"/>
      <c r="S154" s="19"/>
    </row>
    <row r="155" spans="1:19" x14ac:dyDescent="0.25">
      <c r="O155" s="7"/>
      <c r="Q155" s="19"/>
      <c r="R155" s="41"/>
      <c r="S155" s="19"/>
    </row>
    <row r="156" spans="1:19" x14ac:dyDescent="0.25">
      <c r="O156" s="7"/>
      <c r="Q156" s="19"/>
      <c r="R156" s="41"/>
      <c r="S156" s="19"/>
    </row>
    <row r="157" spans="1:19" x14ac:dyDescent="0.25">
      <c r="A157" s="46" t="s">
        <v>36</v>
      </c>
    </row>
    <row r="158" spans="1:19" ht="30" x14ac:dyDescent="0.25">
      <c r="A158" s="6" t="s">
        <v>0</v>
      </c>
      <c r="B158" s="6" t="s">
        <v>1</v>
      </c>
      <c r="C158" s="60" t="s">
        <v>11</v>
      </c>
      <c r="D158" s="12" t="s">
        <v>17</v>
      </c>
      <c r="E158" s="61" t="s">
        <v>29</v>
      </c>
      <c r="F158" s="12" t="s">
        <v>37</v>
      </c>
      <c r="G158" s="60" t="s">
        <v>38</v>
      </c>
      <c r="H158" s="61" t="s">
        <v>39</v>
      </c>
    </row>
    <row r="159" spans="1:19" x14ac:dyDescent="0.25">
      <c r="A159" s="10">
        <v>1</v>
      </c>
      <c r="B159" s="7">
        <v>42484</v>
      </c>
      <c r="C159" s="19">
        <v>35119</v>
      </c>
      <c r="D159" s="11">
        <v>1343.7</v>
      </c>
      <c r="E159" s="19">
        <v>4764</v>
      </c>
      <c r="F159" s="19">
        <f>(C159-C140)/(D159-D140)</f>
        <v>20.982811811370638</v>
      </c>
      <c r="G159" s="19">
        <f>100*(E159-E140)/((C159-C140))</f>
        <v>15.14177693761815</v>
      </c>
      <c r="H159" s="19" t="s">
        <v>40</v>
      </c>
    </row>
    <row r="160" spans="1:19" x14ac:dyDescent="0.25">
      <c r="A160" s="10">
        <v>2</v>
      </c>
      <c r="B160" s="7">
        <v>42542</v>
      </c>
      <c r="C160" s="19">
        <v>38287</v>
      </c>
      <c r="D160" s="11">
        <v>1440.3</v>
      </c>
      <c r="E160" s="19">
        <v>5144.7</v>
      </c>
      <c r="F160" s="19"/>
      <c r="G160" s="19"/>
      <c r="H160" s="19"/>
    </row>
    <row r="161" spans="1:8" x14ac:dyDescent="0.25">
      <c r="A161" s="10"/>
      <c r="B161" s="7">
        <v>42542</v>
      </c>
      <c r="C161" s="19">
        <v>38332</v>
      </c>
      <c r="D161" s="11">
        <v>1441</v>
      </c>
      <c r="E161" s="19">
        <v>5148.7</v>
      </c>
      <c r="F161" s="19">
        <f>(C161-C160)/(D161-D160)</f>
        <v>64.285714285710114</v>
      </c>
      <c r="G161" s="19">
        <f>(E161-E160)*100/(C161-C160)</f>
        <v>8.8888888888888893</v>
      </c>
      <c r="H161" s="19" t="s">
        <v>44</v>
      </c>
    </row>
    <row r="162" spans="1:8" x14ac:dyDescent="0.25">
      <c r="A162" s="10"/>
      <c r="B162" s="10"/>
      <c r="C162" s="19"/>
      <c r="D162" s="11"/>
      <c r="E162" s="19"/>
      <c r="F162" s="19"/>
      <c r="G162" s="19"/>
      <c r="H162" s="19"/>
    </row>
  </sheetData>
  <mergeCells count="20">
    <mergeCell ref="F147:H147"/>
    <mergeCell ref="F133:H133"/>
    <mergeCell ref="F143:H143"/>
    <mergeCell ref="F142:H142"/>
    <mergeCell ref="F140:H140"/>
    <mergeCell ref="F146:H146"/>
    <mergeCell ref="F141:H141"/>
    <mergeCell ref="F134:H134"/>
    <mergeCell ref="F135:H135"/>
    <mergeCell ref="F136:H136"/>
    <mergeCell ref="F145:H145"/>
    <mergeCell ref="F137:H137"/>
    <mergeCell ref="F138:H138"/>
    <mergeCell ref="F139:H139"/>
    <mergeCell ref="F144:H144"/>
    <mergeCell ref="F128:H128"/>
    <mergeCell ref="F129:H129"/>
    <mergeCell ref="F130:H130"/>
    <mergeCell ref="F131:H131"/>
    <mergeCell ref="F132:H132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3:D142"/>
  <sheetViews>
    <sheetView topLeftCell="A109" workbookViewId="0">
      <selection activeCell="C43" sqref="C43:D142"/>
    </sheetView>
  </sheetViews>
  <sheetFormatPr defaultRowHeight="15" x14ac:dyDescent="0.25"/>
  <cols>
    <col min="1" max="3" width="9.140625" style="79"/>
  </cols>
  <sheetData>
    <row r="43" spans="1:4" ht="45" x14ac:dyDescent="0.25">
      <c r="A43" s="58" t="s">
        <v>58</v>
      </c>
      <c r="C43" s="12" t="s">
        <v>9</v>
      </c>
      <c r="D43" s="12" t="s">
        <v>8</v>
      </c>
    </row>
    <row r="44" spans="1:4" x14ac:dyDescent="0.25">
      <c r="A44" s="80">
        <v>1</v>
      </c>
      <c r="C44" s="80">
        <v>28.86</v>
      </c>
      <c r="D44" s="80">
        <v>13.01</v>
      </c>
    </row>
    <row r="45" spans="1:4" x14ac:dyDescent="0.25">
      <c r="A45" s="80">
        <v>2</v>
      </c>
      <c r="C45" s="80">
        <v>26.38</v>
      </c>
      <c r="D45" s="80">
        <v>14.06</v>
      </c>
    </row>
    <row r="46" spans="1:4" x14ac:dyDescent="0.25">
      <c r="A46" s="80">
        <v>3</v>
      </c>
      <c r="C46" s="80">
        <v>26.67</v>
      </c>
      <c r="D46" s="80">
        <v>13.79</v>
      </c>
    </row>
    <row r="47" spans="1:4" x14ac:dyDescent="0.25">
      <c r="A47" s="80">
        <v>4</v>
      </c>
      <c r="C47" s="80">
        <v>23.89</v>
      </c>
      <c r="D47" s="80">
        <v>14.31</v>
      </c>
    </row>
    <row r="48" spans="1:4" x14ac:dyDescent="0.25">
      <c r="A48" s="80">
        <v>5</v>
      </c>
      <c r="C48" s="80">
        <v>27.49</v>
      </c>
      <c r="D48" s="80">
        <v>14.31</v>
      </c>
    </row>
    <row r="49" spans="1:4" x14ac:dyDescent="0.25">
      <c r="A49" s="80">
        <v>6</v>
      </c>
      <c r="C49" s="80">
        <v>33.69</v>
      </c>
      <c r="D49" s="80">
        <v>13.01</v>
      </c>
    </row>
    <row r="50" spans="1:4" x14ac:dyDescent="0.25">
      <c r="A50" s="80">
        <v>7</v>
      </c>
      <c r="C50" s="80">
        <v>33.61</v>
      </c>
      <c r="D50" s="80">
        <v>12.57</v>
      </c>
    </row>
    <row r="51" spans="1:4" x14ac:dyDescent="0.25">
      <c r="A51" s="80">
        <v>8</v>
      </c>
      <c r="C51" s="80">
        <v>37.65</v>
      </c>
      <c r="D51" s="80">
        <v>12.39</v>
      </c>
    </row>
    <row r="52" spans="1:4" x14ac:dyDescent="0.25">
      <c r="A52" s="80">
        <v>9</v>
      </c>
      <c r="C52" s="80">
        <v>38.81</v>
      </c>
      <c r="D52" s="80">
        <v>12.54</v>
      </c>
    </row>
    <row r="53" spans="1:4" x14ac:dyDescent="0.25">
      <c r="A53" s="80">
        <v>10</v>
      </c>
      <c r="C53" s="80">
        <v>40.78</v>
      </c>
      <c r="D53" s="80">
        <v>12.4</v>
      </c>
    </row>
    <row r="54" spans="1:4" x14ac:dyDescent="0.25">
      <c r="A54" s="80">
        <v>11</v>
      </c>
      <c r="C54" s="80">
        <v>34.14</v>
      </c>
      <c r="D54" s="80">
        <v>12.88</v>
      </c>
    </row>
    <row r="55" spans="1:4" x14ac:dyDescent="0.25">
      <c r="A55" s="80">
        <v>12</v>
      </c>
      <c r="C55" s="80">
        <v>22.72</v>
      </c>
      <c r="D55" s="80">
        <v>16.579999999999998</v>
      </c>
    </row>
    <row r="56" spans="1:4" x14ac:dyDescent="0.25">
      <c r="A56" s="80">
        <v>13</v>
      </c>
      <c r="C56" s="80">
        <v>30.69</v>
      </c>
      <c r="D56" s="80">
        <v>13.06</v>
      </c>
    </row>
    <row r="57" spans="1:4" x14ac:dyDescent="0.25">
      <c r="A57" s="80">
        <v>14</v>
      </c>
      <c r="C57" s="80">
        <v>33.61</v>
      </c>
      <c r="D57" s="80">
        <v>12.96</v>
      </c>
    </row>
    <row r="58" spans="1:4" x14ac:dyDescent="0.25">
      <c r="A58" s="80">
        <v>15</v>
      </c>
      <c r="C58" s="80">
        <v>26.4</v>
      </c>
      <c r="D58" s="80">
        <v>14.2</v>
      </c>
    </row>
    <row r="59" spans="1:4" x14ac:dyDescent="0.25">
      <c r="A59" s="80">
        <v>16</v>
      </c>
      <c r="C59" s="80">
        <v>25.08</v>
      </c>
      <c r="D59" s="80">
        <v>15.21</v>
      </c>
    </row>
    <row r="60" spans="1:4" x14ac:dyDescent="0.25">
      <c r="A60" s="80">
        <v>17</v>
      </c>
      <c r="C60" s="80">
        <v>34.06</v>
      </c>
      <c r="D60" s="80">
        <v>12.2</v>
      </c>
    </row>
    <row r="61" spans="1:4" x14ac:dyDescent="0.25">
      <c r="A61" s="80">
        <v>18</v>
      </c>
      <c r="C61" s="80">
        <v>17.86</v>
      </c>
      <c r="D61" s="80">
        <v>17.850000000000001</v>
      </c>
    </row>
    <row r="62" spans="1:4" x14ac:dyDescent="0.25">
      <c r="A62" s="80">
        <v>19</v>
      </c>
      <c r="C62" s="80">
        <v>39.08</v>
      </c>
      <c r="D62" s="80">
        <v>10.76</v>
      </c>
    </row>
    <row r="63" spans="1:4" x14ac:dyDescent="0.25">
      <c r="A63" s="80">
        <v>20</v>
      </c>
      <c r="C63" s="80">
        <v>19.8</v>
      </c>
      <c r="D63" s="80">
        <v>17.93</v>
      </c>
    </row>
    <row r="64" spans="1:4" x14ac:dyDescent="0.25">
      <c r="A64" s="80">
        <v>21</v>
      </c>
      <c r="C64" s="80">
        <v>21.1</v>
      </c>
      <c r="D64" s="80">
        <v>15.35</v>
      </c>
    </row>
    <row r="65" spans="1:4" x14ac:dyDescent="0.25">
      <c r="A65" s="80">
        <v>22</v>
      </c>
      <c r="C65" s="80">
        <v>23.49</v>
      </c>
      <c r="D65" s="80">
        <v>15.26</v>
      </c>
    </row>
    <row r="66" spans="1:4" x14ac:dyDescent="0.25">
      <c r="A66" s="80">
        <v>23</v>
      </c>
      <c r="C66" s="80">
        <v>24.64</v>
      </c>
      <c r="D66" s="80">
        <v>14.06</v>
      </c>
    </row>
    <row r="67" spans="1:4" x14ac:dyDescent="0.25">
      <c r="A67" s="80">
        <v>24</v>
      </c>
      <c r="C67" s="80">
        <v>18.46</v>
      </c>
      <c r="D67" s="80">
        <v>16.71</v>
      </c>
    </row>
    <row r="68" spans="1:4" x14ac:dyDescent="0.25">
      <c r="A68" s="80">
        <v>25</v>
      </c>
      <c r="C68" s="80">
        <v>25.67</v>
      </c>
      <c r="D68" s="80">
        <v>14.37</v>
      </c>
    </row>
    <row r="69" spans="1:4" x14ac:dyDescent="0.25">
      <c r="A69" s="80">
        <v>26</v>
      </c>
      <c r="C69" s="80">
        <v>31.85</v>
      </c>
      <c r="D69" s="80">
        <v>12.07</v>
      </c>
    </row>
    <row r="70" spans="1:4" x14ac:dyDescent="0.25">
      <c r="A70" s="80">
        <v>27</v>
      </c>
      <c r="C70" s="80">
        <v>22.01</v>
      </c>
      <c r="D70" s="80">
        <v>16.14</v>
      </c>
    </row>
    <row r="71" spans="1:4" x14ac:dyDescent="0.25">
      <c r="A71" s="80">
        <v>28</v>
      </c>
      <c r="C71" s="80">
        <v>21.09</v>
      </c>
      <c r="D71" s="80">
        <v>15.79</v>
      </c>
    </row>
    <row r="72" spans="1:4" x14ac:dyDescent="0.25">
      <c r="A72" s="80">
        <v>29</v>
      </c>
      <c r="C72" s="80">
        <v>36.1</v>
      </c>
      <c r="D72" s="80">
        <v>13.49</v>
      </c>
    </row>
    <row r="73" spans="1:4" x14ac:dyDescent="0.25">
      <c r="A73" s="80">
        <v>30</v>
      </c>
      <c r="C73" s="80">
        <v>29.7</v>
      </c>
      <c r="D73" s="80">
        <v>12.91</v>
      </c>
    </row>
    <row r="74" spans="1:4" x14ac:dyDescent="0.25">
      <c r="A74" s="80">
        <v>31</v>
      </c>
      <c r="C74" s="80">
        <v>24.8</v>
      </c>
      <c r="D74" s="80">
        <v>15.48</v>
      </c>
    </row>
    <row r="75" spans="1:4" x14ac:dyDescent="0.25">
      <c r="A75" s="80">
        <v>32</v>
      </c>
      <c r="C75" s="80">
        <v>25.2</v>
      </c>
      <c r="D75" s="80">
        <v>15.07</v>
      </c>
    </row>
    <row r="76" spans="1:4" x14ac:dyDescent="0.25">
      <c r="A76" s="80">
        <v>33</v>
      </c>
      <c r="C76" s="80">
        <v>20.99</v>
      </c>
      <c r="D76" s="80">
        <v>16.21</v>
      </c>
    </row>
    <row r="77" spans="1:4" x14ac:dyDescent="0.25">
      <c r="A77" s="80">
        <v>34</v>
      </c>
      <c r="C77" s="80">
        <v>35.85</v>
      </c>
      <c r="D77" s="80">
        <v>12.88</v>
      </c>
    </row>
    <row r="78" spans="1:4" x14ac:dyDescent="0.25">
      <c r="A78" s="80">
        <v>35</v>
      </c>
      <c r="C78" s="80">
        <v>25.22</v>
      </c>
      <c r="D78" s="80">
        <v>14.6</v>
      </c>
    </row>
    <row r="79" spans="1:4" x14ac:dyDescent="0.25">
      <c r="A79" s="80">
        <v>36</v>
      </c>
      <c r="C79" s="80">
        <v>27.32</v>
      </c>
      <c r="D79" s="80">
        <v>12.75</v>
      </c>
    </row>
    <row r="80" spans="1:4" x14ac:dyDescent="0.25">
      <c r="A80" s="80">
        <v>37</v>
      </c>
      <c r="C80" s="80">
        <v>29.21</v>
      </c>
      <c r="D80" s="80">
        <v>13.27</v>
      </c>
    </row>
    <row r="81" spans="1:4" x14ac:dyDescent="0.25">
      <c r="A81" s="80">
        <v>38</v>
      </c>
      <c r="C81" s="80">
        <v>29.09</v>
      </c>
      <c r="D81" s="80">
        <v>12.96</v>
      </c>
    </row>
    <row r="82" spans="1:4" x14ac:dyDescent="0.25">
      <c r="A82" s="80">
        <v>39</v>
      </c>
      <c r="C82" s="80">
        <v>34.799999999999997</v>
      </c>
      <c r="D82" s="80">
        <v>12.23</v>
      </c>
    </row>
    <row r="83" spans="1:4" x14ac:dyDescent="0.25">
      <c r="A83" s="80">
        <v>40</v>
      </c>
      <c r="C83" s="80">
        <v>24.37</v>
      </c>
      <c r="D83" s="80">
        <v>13.61</v>
      </c>
    </row>
    <row r="84" spans="1:4" x14ac:dyDescent="0.25">
      <c r="A84" s="80">
        <v>41</v>
      </c>
      <c r="C84" s="80">
        <v>28.52</v>
      </c>
      <c r="D84" s="80">
        <v>12.48</v>
      </c>
    </row>
    <row r="85" spans="1:4" x14ac:dyDescent="0.25">
      <c r="A85" s="80">
        <v>42</v>
      </c>
      <c r="C85" s="80">
        <v>25.75</v>
      </c>
      <c r="D85" s="80">
        <v>13.6</v>
      </c>
    </row>
    <row r="86" spans="1:4" x14ac:dyDescent="0.25">
      <c r="A86" s="80">
        <v>43</v>
      </c>
      <c r="C86" s="80">
        <v>30.99</v>
      </c>
      <c r="D86" s="80">
        <v>12.65</v>
      </c>
    </row>
    <row r="87" spans="1:4" x14ac:dyDescent="0.25">
      <c r="A87" s="80">
        <v>44</v>
      </c>
      <c r="C87" s="80">
        <v>35.270000000000003</v>
      </c>
      <c r="D87" s="80">
        <v>12.7</v>
      </c>
    </row>
    <row r="88" spans="1:4" x14ac:dyDescent="0.25">
      <c r="A88" s="80">
        <v>45</v>
      </c>
      <c r="C88" s="80">
        <v>32.51</v>
      </c>
      <c r="D88" s="80">
        <v>12.06</v>
      </c>
    </row>
    <row r="89" spans="1:4" x14ac:dyDescent="0.25">
      <c r="A89" s="80">
        <v>46</v>
      </c>
      <c r="C89" s="80">
        <v>31.8</v>
      </c>
      <c r="D89" s="80">
        <v>13.17</v>
      </c>
    </row>
    <row r="90" spans="1:4" x14ac:dyDescent="0.25">
      <c r="A90" s="80">
        <v>47</v>
      </c>
      <c r="C90" s="80">
        <v>28.49</v>
      </c>
      <c r="D90" s="80">
        <v>12.43</v>
      </c>
    </row>
    <row r="91" spans="1:4" x14ac:dyDescent="0.25">
      <c r="A91" s="80">
        <v>48</v>
      </c>
      <c r="C91" s="80">
        <v>25.16</v>
      </c>
      <c r="D91" s="80">
        <v>12.74</v>
      </c>
    </row>
    <row r="92" spans="1:4" x14ac:dyDescent="0.25">
      <c r="A92" s="80">
        <v>49</v>
      </c>
      <c r="C92" s="80">
        <v>26.94</v>
      </c>
      <c r="D92" s="80">
        <v>13.86</v>
      </c>
    </row>
    <row r="93" spans="1:4" x14ac:dyDescent="0.25">
      <c r="A93" s="80">
        <v>50</v>
      </c>
      <c r="C93" s="80">
        <v>27.38</v>
      </c>
      <c r="D93" s="80">
        <v>12.89</v>
      </c>
    </row>
    <row r="94" spans="1:4" x14ac:dyDescent="0.25">
      <c r="A94" s="80">
        <v>51</v>
      </c>
      <c r="C94" s="80">
        <v>23.53</v>
      </c>
      <c r="D94" s="80">
        <v>14.92</v>
      </c>
    </row>
    <row r="95" spans="1:4" x14ac:dyDescent="0.25">
      <c r="A95" s="80">
        <v>52</v>
      </c>
      <c r="C95" s="80">
        <v>26.06</v>
      </c>
      <c r="D95" s="80">
        <v>13.51</v>
      </c>
    </row>
    <row r="96" spans="1:4" x14ac:dyDescent="0.25">
      <c r="A96" s="80">
        <v>53</v>
      </c>
      <c r="C96" s="80">
        <v>21.46</v>
      </c>
      <c r="D96" s="80">
        <v>16.39</v>
      </c>
    </row>
    <row r="97" spans="1:4" x14ac:dyDescent="0.25">
      <c r="A97" s="80">
        <v>54</v>
      </c>
      <c r="C97" s="80">
        <v>18.2</v>
      </c>
      <c r="D97" s="80">
        <v>17.010000000000002</v>
      </c>
    </row>
    <row r="98" spans="1:4" x14ac:dyDescent="0.25">
      <c r="A98" s="80">
        <v>55</v>
      </c>
      <c r="C98" s="80">
        <v>19.3</v>
      </c>
      <c r="D98" s="80">
        <v>15.6</v>
      </c>
    </row>
    <row r="99" spans="1:4" x14ac:dyDescent="0.25">
      <c r="A99" s="80">
        <v>56</v>
      </c>
      <c r="C99" s="80">
        <v>24.2</v>
      </c>
      <c r="D99" s="80">
        <v>13.85</v>
      </c>
    </row>
    <row r="100" spans="1:4" x14ac:dyDescent="0.25">
      <c r="A100" s="80">
        <v>57</v>
      </c>
      <c r="C100" s="80">
        <v>26.62</v>
      </c>
      <c r="D100" s="80">
        <v>14</v>
      </c>
    </row>
    <row r="101" spans="1:4" x14ac:dyDescent="0.25">
      <c r="A101" s="80">
        <v>58</v>
      </c>
      <c r="C101" s="80">
        <v>20</v>
      </c>
      <c r="D101" s="80">
        <v>15.98</v>
      </c>
    </row>
    <row r="102" spans="1:4" x14ac:dyDescent="0.25">
      <c r="A102" s="80">
        <v>59</v>
      </c>
      <c r="C102" s="80">
        <v>18.29</v>
      </c>
      <c r="D102" s="80">
        <v>16.350000000000001</v>
      </c>
    </row>
    <row r="103" spans="1:4" x14ac:dyDescent="0.25">
      <c r="A103" s="80">
        <v>60</v>
      </c>
      <c r="C103" s="80">
        <v>27.58</v>
      </c>
      <c r="D103" s="80">
        <v>13.21</v>
      </c>
    </row>
    <row r="104" spans="1:4" x14ac:dyDescent="0.25">
      <c r="A104" s="80">
        <v>61</v>
      </c>
      <c r="C104" s="80">
        <v>26.61</v>
      </c>
      <c r="D104" s="80">
        <v>13.45</v>
      </c>
    </row>
    <row r="105" spans="1:4" x14ac:dyDescent="0.25">
      <c r="A105" s="80">
        <v>62</v>
      </c>
      <c r="C105" s="80">
        <v>29.03</v>
      </c>
      <c r="D105" s="80">
        <v>13.03</v>
      </c>
    </row>
    <row r="106" spans="1:4" x14ac:dyDescent="0.25">
      <c r="A106" s="80">
        <v>63</v>
      </c>
      <c r="C106" s="80">
        <v>33.950000000000003</v>
      </c>
      <c r="D106" s="80">
        <v>11.89</v>
      </c>
    </row>
    <row r="107" spans="1:4" x14ac:dyDescent="0.25">
      <c r="A107" s="80">
        <v>64</v>
      </c>
      <c r="C107" s="80">
        <v>32.08</v>
      </c>
      <c r="D107" s="80">
        <v>12.06</v>
      </c>
    </row>
    <row r="108" spans="1:4" x14ac:dyDescent="0.25">
      <c r="A108" s="80">
        <v>65</v>
      </c>
      <c r="C108" s="80">
        <v>33.97</v>
      </c>
      <c r="D108" s="80">
        <v>11.79</v>
      </c>
    </row>
    <row r="109" spans="1:4" x14ac:dyDescent="0.25">
      <c r="A109" s="80">
        <v>66</v>
      </c>
      <c r="C109" s="80">
        <v>35.520000000000003</v>
      </c>
      <c r="D109" s="80">
        <v>11.28</v>
      </c>
    </row>
    <row r="110" spans="1:4" x14ac:dyDescent="0.25">
      <c r="A110" s="80">
        <v>67</v>
      </c>
      <c r="C110" s="80">
        <v>39.64</v>
      </c>
      <c r="D110" s="80">
        <v>12.84</v>
      </c>
    </row>
    <row r="111" spans="1:4" x14ac:dyDescent="0.25">
      <c r="A111" s="80">
        <v>68</v>
      </c>
      <c r="C111" s="80">
        <v>46.56</v>
      </c>
      <c r="D111" s="80">
        <v>11.69</v>
      </c>
    </row>
    <row r="112" spans="1:4" x14ac:dyDescent="0.25">
      <c r="A112" s="80">
        <v>69</v>
      </c>
      <c r="C112" s="80">
        <v>41.72</v>
      </c>
      <c r="D112" s="80">
        <v>11.31</v>
      </c>
    </row>
    <row r="113" spans="1:4" x14ac:dyDescent="0.25">
      <c r="A113" s="80">
        <v>70</v>
      </c>
      <c r="C113" s="80">
        <v>32.67</v>
      </c>
      <c r="D113" s="80">
        <v>13.33</v>
      </c>
    </row>
    <row r="114" spans="1:4" x14ac:dyDescent="0.25">
      <c r="A114" s="80">
        <v>71</v>
      </c>
      <c r="C114" s="80">
        <v>50.93</v>
      </c>
      <c r="D114" s="80">
        <v>13.2</v>
      </c>
    </row>
    <row r="115" spans="1:4" x14ac:dyDescent="0.25">
      <c r="A115" s="80">
        <v>72</v>
      </c>
      <c r="C115" s="80">
        <v>43.24</v>
      </c>
      <c r="D115" s="80">
        <v>11.82</v>
      </c>
    </row>
    <row r="116" spans="1:4" x14ac:dyDescent="0.25">
      <c r="A116" s="80">
        <v>73</v>
      </c>
      <c r="C116" s="80">
        <v>43.4</v>
      </c>
      <c r="D116" s="80">
        <v>11.96</v>
      </c>
    </row>
    <row r="117" spans="1:4" x14ac:dyDescent="0.25">
      <c r="A117" s="80">
        <v>74</v>
      </c>
      <c r="C117" s="80">
        <v>38.28</v>
      </c>
      <c r="D117" s="80">
        <v>13.07</v>
      </c>
    </row>
    <row r="118" spans="1:4" x14ac:dyDescent="0.25">
      <c r="A118" s="80">
        <v>75</v>
      </c>
      <c r="C118" s="80">
        <v>44.22</v>
      </c>
      <c r="D118" s="80">
        <v>12.05</v>
      </c>
    </row>
    <row r="119" spans="1:4" x14ac:dyDescent="0.25">
      <c r="A119" s="80">
        <v>76</v>
      </c>
      <c r="C119" s="80">
        <v>30.46</v>
      </c>
      <c r="D119" s="80">
        <v>12.58</v>
      </c>
    </row>
    <row r="120" spans="1:4" x14ac:dyDescent="0.25">
      <c r="A120" s="80">
        <v>77</v>
      </c>
      <c r="C120" s="80">
        <v>30.28</v>
      </c>
      <c r="D120" s="80">
        <v>12.23</v>
      </c>
    </row>
    <row r="121" spans="1:4" x14ac:dyDescent="0.25">
      <c r="A121" s="80">
        <v>78</v>
      </c>
      <c r="C121" s="80">
        <v>33.56</v>
      </c>
      <c r="D121" s="80">
        <v>11.66</v>
      </c>
    </row>
    <row r="122" spans="1:4" x14ac:dyDescent="0.25">
      <c r="A122" s="80">
        <v>79</v>
      </c>
      <c r="C122" s="80">
        <v>35.94</v>
      </c>
      <c r="D122" s="80">
        <v>10.72</v>
      </c>
    </row>
    <row r="123" spans="1:4" x14ac:dyDescent="0.25">
      <c r="A123" s="80">
        <v>80</v>
      </c>
      <c r="C123" s="80">
        <v>28.42</v>
      </c>
      <c r="D123" s="80">
        <v>13.07</v>
      </c>
    </row>
    <row r="124" spans="1:4" x14ac:dyDescent="0.25">
      <c r="A124" s="80">
        <v>81</v>
      </c>
      <c r="C124" s="80">
        <v>34.5</v>
      </c>
      <c r="D124" s="80">
        <v>11.89</v>
      </c>
    </row>
    <row r="125" spans="1:4" x14ac:dyDescent="0.25">
      <c r="A125" s="80">
        <v>82</v>
      </c>
      <c r="C125" s="80">
        <v>30.64</v>
      </c>
      <c r="D125" s="80">
        <v>13.06</v>
      </c>
    </row>
    <row r="126" spans="1:4" x14ac:dyDescent="0.25">
      <c r="A126" s="80">
        <v>83</v>
      </c>
      <c r="C126" s="80">
        <v>22.71</v>
      </c>
      <c r="D126" s="80">
        <v>15.13</v>
      </c>
    </row>
    <row r="127" spans="1:4" x14ac:dyDescent="0.25">
      <c r="A127" s="80">
        <v>84</v>
      </c>
      <c r="C127" s="80">
        <v>19.91</v>
      </c>
      <c r="D127" s="80">
        <v>14.37</v>
      </c>
    </row>
    <row r="128" spans="1:4" x14ac:dyDescent="0.25">
      <c r="A128" s="80">
        <v>85</v>
      </c>
      <c r="C128" s="80">
        <v>31.47</v>
      </c>
      <c r="D128" s="80">
        <v>12.37</v>
      </c>
    </row>
    <row r="129" spans="1:4" x14ac:dyDescent="0.25">
      <c r="A129" s="80">
        <v>86</v>
      </c>
      <c r="C129" s="80">
        <v>11.17</v>
      </c>
      <c r="D129" s="80">
        <v>30.58</v>
      </c>
    </row>
    <row r="130" spans="1:4" x14ac:dyDescent="0.25">
      <c r="A130" s="80">
        <v>87</v>
      </c>
      <c r="C130" s="80">
        <v>39.840000000000003</v>
      </c>
      <c r="D130" s="80">
        <v>8.11</v>
      </c>
    </row>
    <row r="131" spans="1:4" x14ac:dyDescent="0.25">
      <c r="A131" s="80">
        <v>88</v>
      </c>
      <c r="C131" s="80">
        <v>25.91</v>
      </c>
      <c r="D131" s="80">
        <v>13.57</v>
      </c>
    </row>
    <row r="132" spans="1:4" x14ac:dyDescent="0.25">
      <c r="A132" s="80">
        <v>89</v>
      </c>
      <c r="C132" s="80">
        <v>25.52</v>
      </c>
      <c r="D132" s="80">
        <v>13.52</v>
      </c>
    </row>
    <row r="133" spans="1:4" x14ac:dyDescent="0.25">
      <c r="A133" s="80">
        <v>90</v>
      </c>
      <c r="C133" s="80">
        <v>28.56</v>
      </c>
      <c r="D133" s="80">
        <v>12.83</v>
      </c>
    </row>
    <row r="134" spans="1:4" x14ac:dyDescent="0.25">
      <c r="A134" s="80">
        <v>91</v>
      </c>
      <c r="C134" s="80">
        <v>37.380000000000003</v>
      </c>
      <c r="D134" s="80">
        <v>11.15</v>
      </c>
    </row>
    <row r="135" spans="1:4" x14ac:dyDescent="0.25">
      <c r="A135" s="80">
        <v>92</v>
      </c>
      <c r="C135" s="80">
        <v>32.72</v>
      </c>
      <c r="D135" s="80">
        <v>11.86</v>
      </c>
    </row>
    <row r="136" spans="1:4" x14ac:dyDescent="0.25">
      <c r="A136" s="80">
        <v>93</v>
      </c>
      <c r="C136" s="80">
        <v>24.53</v>
      </c>
      <c r="D136" s="80">
        <v>13.88</v>
      </c>
    </row>
    <row r="137" spans="1:4" x14ac:dyDescent="0.25">
      <c r="A137" s="80">
        <v>94</v>
      </c>
      <c r="C137" s="80">
        <v>23.95</v>
      </c>
      <c r="D137" s="80">
        <v>14.29</v>
      </c>
    </row>
    <row r="138" spans="1:4" x14ac:dyDescent="0.25">
      <c r="A138" s="80">
        <v>95</v>
      </c>
      <c r="C138" s="80">
        <v>22.75</v>
      </c>
      <c r="D138" s="80">
        <v>14.81</v>
      </c>
    </row>
    <row r="139" spans="1:4" x14ac:dyDescent="0.25">
      <c r="A139" s="80">
        <v>96</v>
      </c>
      <c r="C139" s="80">
        <v>38.770000000000003</v>
      </c>
      <c r="D139" s="80">
        <v>11.16</v>
      </c>
    </row>
    <row r="140" spans="1:4" x14ac:dyDescent="0.25">
      <c r="A140" s="80">
        <v>97</v>
      </c>
      <c r="C140" s="80">
        <v>36.090000000000003</v>
      </c>
      <c r="D140" s="80">
        <v>11.34</v>
      </c>
    </row>
    <row r="141" spans="1:4" x14ac:dyDescent="0.25">
      <c r="A141" s="80">
        <v>98</v>
      </c>
      <c r="C141" s="80">
        <v>36.79</v>
      </c>
      <c r="D141" s="80">
        <v>10.84</v>
      </c>
    </row>
    <row r="142" spans="1:4" x14ac:dyDescent="0.25">
      <c r="A142" s="80">
        <v>99</v>
      </c>
      <c r="C142" s="80">
        <v>30.98</v>
      </c>
      <c r="D142" s="80">
        <v>12.38</v>
      </c>
    </row>
  </sheetData>
  <sortState ref="A44:C145">
    <sortCondition ref="A44:A14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57" workbookViewId="0">
      <selection activeCell="Z65" sqref="Z65"/>
    </sheetView>
  </sheetViews>
  <sheetFormatPr defaultRowHeight="15" x14ac:dyDescent="0.25"/>
  <cols>
    <col min="2" max="2" width="13.28515625" customWidth="1"/>
    <col min="3" max="3" width="15.140625" customWidth="1"/>
    <col min="5" max="5" width="11.7109375" customWidth="1"/>
    <col min="8" max="8" width="21.5703125" bestFit="1" customWidth="1"/>
  </cols>
  <sheetData>
    <row r="1" spans="1:9" ht="45" x14ac:dyDescent="0.25">
      <c r="A1" s="6" t="s">
        <v>0</v>
      </c>
      <c r="B1" s="6" t="s">
        <v>1</v>
      </c>
      <c r="C1" s="60" t="s">
        <v>11</v>
      </c>
      <c r="D1" s="12" t="s">
        <v>43</v>
      </c>
      <c r="E1" s="61" t="s">
        <v>29</v>
      </c>
      <c r="F1" s="81" t="s">
        <v>28</v>
      </c>
      <c r="G1" s="82"/>
      <c r="H1" s="82"/>
      <c r="I1" s="61" t="s">
        <v>27</v>
      </c>
    </row>
    <row r="2" spans="1:9" ht="43.5" customHeight="1" x14ac:dyDescent="0.25">
      <c r="A2" s="21">
        <v>1</v>
      </c>
      <c r="B2" s="62">
        <v>41545</v>
      </c>
      <c r="C2" s="14">
        <v>28901</v>
      </c>
      <c r="D2" s="63"/>
      <c r="E2" s="64"/>
      <c r="F2" s="85" t="s">
        <v>54</v>
      </c>
      <c r="G2" s="88"/>
      <c r="H2" s="88"/>
      <c r="I2" s="64"/>
    </row>
    <row r="3" spans="1:9" ht="30.75" customHeight="1" x14ac:dyDescent="0.25">
      <c r="A3" s="21">
        <v>2</v>
      </c>
      <c r="B3" s="65">
        <v>41923</v>
      </c>
      <c r="C3" s="14">
        <f>C4-9480</f>
        <v>37805</v>
      </c>
      <c r="D3" s="63">
        <f>C3-C2</f>
        <v>8904</v>
      </c>
      <c r="E3" s="66"/>
      <c r="F3" s="85" t="s">
        <v>41</v>
      </c>
      <c r="G3" s="88"/>
      <c r="H3" s="88"/>
      <c r="I3" s="66"/>
    </row>
    <row r="4" spans="1:9" ht="28.5" customHeight="1" x14ac:dyDescent="0.25">
      <c r="A4" s="21">
        <v>3</v>
      </c>
      <c r="B4" s="65">
        <v>42295</v>
      </c>
      <c r="C4" s="14">
        <v>47285</v>
      </c>
      <c r="D4" s="63">
        <f>C4-C3</f>
        <v>9480</v>
      </c>
      <c r="E4" s="66"/>
      <c r="F4" s="85" t="s">
        <v>42</v>
      </c>
      <c r="G4" s="88"/>
      <c r="H4" s="88"/>
      <c r="I4" s="66"/>
    </row>
    <row r="5" spans="1:9" ht="48" customHeight="1" x14ac:dyDescent="0.25">
      <c r="A5" s="21">
        <v>4</v>
      </c>
      <c r="B5" s="8">
        <v>42771</v>
      </c>
      <c r="C5" s="17">
        <v>58106</v>
      </c>
      <c r="D5" s="63">
        <f>C5-C4</f>
        <v>10821</v>
      </c>
      <c r="E5" s="30"/>
      <c r="F5" s="85" t="s">
        <v>53</v>
      </c>
      <c r="G5" s="88"/>
      <c r="H5" s="88"/>
      <c r="I5" s="30"/>
    </row>
    <row r="6" spans="1:9" x14ac:dyDescent="0.25">
      <c r="A6" s="21"/>
      <c r="B6" s="9"/>
      <c r="C6" s="18"/>
      <c r="D6" s="11"/>
      <c r="E6" s="30"/>
      <c r="F6" s="85"/>
      <c r="G6" s="84"/>
      <c r="H6" s="84"/>
      <c r="I6" s="30"/>
    </row>
    <row r="7" spans="1:9" x14ac:dyDescent="0.25">
      <c r="A7" s="21"/>
      <c r="B7" s="9"/>
      <c r="C7" s="18"/>
      <c r="D7" s="12"/>
      <c r="E7" s="58"/>
      <c r="F7" s="83"/>
      <c r="G7" s="87"/>
      <c r="H7" s="87"/>
      <c r="I7" s="59"/>
    </row>
    <row r="8" spans="1:9" x14ac:dyDescent="0.25">
      <c r="A8" s="21"/>
      <c r="B8" s="7"/>
      <c r="C8" s="19"/>
      <c r="D8" s="11"/>
      <c r="E8" s="30"/>
      <c r="F8" s="86"/>
      <c r="G8" s="84"/>
      <c r="H8" s="84"/>
      <c r="I8" s="11"/>
    </row>
    <row r="9" spans="1:9" x14ac:dyDescent="0.25">
      <c r="A9" s="21"/>
      <c r="B9" s="7"/>
      <c r="C9" s="19"/>
      <c r="D9" s="11"/>
      <c r="E9" s="19"/>
      <c r="F9" s="86"/>
      <c r="G9" s="84"/>
      <c r="H9" s="84"/>
      <c r="I9" s="11"/>
    </row>
    <row r="10" spans="1:9" x14ac:dyDescent="0.25">
      <c r="A10" s="21"/>
      <c r="B10" s="7"/>
      <c r="C10" s="19"/>
      <c r="D10" s="11"/>
      <c r="E10" s="19"/>
      <c r="F10" s="86"/>
      <c r="G10" s="84"/>
      <c r="H10" s="84"/>
      <c r="I10" s="11"/>
    </row>
    <row r="11" spans="1:9" x14ac:dyDescent="0.25">
      <c r="A11" s="21"/>
      <c r="B11" s="7"/>
      <c r="C11" s="19"/>
      <c r="D11" s="11"/>
      <c r="E11" s="19"/>
      <c r="F11" s="86"/>
      <c r="G11" s="84"/>
      <c r="H11" s="84"/>
      <c r="I11" s="11"/>
    </row>
    <row r="12" spans="1:9" x14ac:dyDescent="0.25">
      <c r="A12" s="21"/>
      <c r="B12" s="7"/>
      <c r="C12" s="19"/>
      <c r="D12" s="11"/>
      <c r="E12" s="19"/>
      <c r="F12" s="86"/>
      <c r="G12" s="84"/>
      <c r="H12" s="84"/>
      <c r="I12" s="11"/>
    </row>
    <row r="13" spans="1:9" x14ac:dyDescent="0.25">
      <c r="A13" s="21"/>
      <c r="B13" s="7"/>
      <c r="C13" s="19"/>
      <c r="D13" s="11"/>
      <c r="E13" s="19"/>
      <c r="F13" s="86"/>
      <c r="G13" s="84"/>
      <c r="H13" s="84"/>
      <c r="I13" s="19"/>
    </row>
    <row r="14" spans="1:9" x14ac:dyDescent="0.25">
      <c r="A14" s="10"/>
      <c r="B14" s="7"/>
      <c r="C14" s="19"/>
      <c r="D14" s="11"/>
      <c r="E14" s="19"/>
      <c r="F14" s="86"/>
      <c r="G14" s="84"/>
      <c r="H14" s="84"/>
      <c r="I14" s="19"/>
    </row>
    <row r="15" spans="1:9" x14ac:dyDescent="0.25">
      <c r="A15" s="10"/>
      <c r="B15" s="7"/>
      <c r="C15" s="19"/>
      <c r="D15" s="11"/>
      <c r="E15" s="19"/>
      <c r="F15" s="83"/>
      <c r="G15" s="84"/>
      <c r="H15" s="84"/>
      <c r="I15" s="19"/>
    </row>
    <row r="16" spans="1:9" x14ac:dyDescent="0.25">
      <c r="A16" s="10"/>
      <c r="B16" s="7"/>
      <c r="C16" s="19"/>
      <c r="D16" s="19"/>
      <c r="E16" s="19"/>
      <c r="F16" s="83"/>
      <c r="G16" s="84"/>
      <c r="H16" s="84"/>
      <c r="I16" s="19"/>
    </row>
    <row r="21" spans="1:8" x14ac:dyDescent="0.25">
      <c r="A21" s="46" t="s">
        <v>36</v>
      </c>
      <c r="B21" s="42"/>
      <c r="C21" s="43"/>
      <c r="D21" s="15"/>
      <c r="E21" s="43"/>
      <c r="F21" s="43"/>
      <c r="G21" s="43"/>
      <c r="H21" s="43"/>
    </row>
    <row r="22" spans="1:8" ht="30" x14ac:dyDescent="0.25">
      <c r="A22" s="6" t="s">
        <v>0</v>
      </c>
      <c r="B22" s="6" t="s">
        <v>1</v>
      </c>
      <c r="C22" s="60" t="s">
        <v>11</v>
      </c>
      <c r="D22" s="12" t="s">
        <v>17</v>
      </c>
      <c r="E22" s="61" t="s">
        <v>29</v>
      </c>
      <c r="F22" s="12" t="s">
        <v>37</v>
      </c>
      <c r="G22" s="60" t="s">
        <v>38</v>
      </c>
      <c r="H22" s="61" t="s">
        <v>39</v>
      </c>
    </row>
    <row r="23" spans="1:8" x14ac:dyDescent="0.25">
      <c r="A23" s="10">
        <v>1</v>
      </c>
      <c r="B23" s="7">
        <v>42483</v>
      </c>
      <c r="C23" s="19">
        <v>50695</v>
      </c>
      <c r="D23" s="11"/>
      <c r="E23" s="19"/>
      <c r="F23" s="19">
        <v>20</v>
      </c>
      <c r="G23" s="19"/>
      <c r="H23" s="19" t="s">
        <v>40</v>
      </c>
    </row>
    <row r="24" spans="1:8" x14ac:dyDescent="0.25">
      <c r="A24" s="10"/>
      <c r="B24" s="10"/>
      <c r="C24" s="19"/>
      <c r="D24" s="11"/>
      <c r="E24" s="19"/>
      <c r="F24" s="19"/>
      <c r="G24" s="19"/>
      <c r="H24" s="19"/>
    </row>
    <row r="25" spans="1:8" x14ac:dyDescent="0.25">
      <c r="A25" s="10"/>
      <c r="B25" s="10"/>
      <c r="C25" s="19"/>
      <c r="D25" s="11"/>
      <c r="E25" s="19"/>
      <c r="F25" s="19"/>
      <c r="G25" s="19"/>
      <c r="H25" s="19"/>
    </row>
    <row r="26" spans="1:8" x14ac:dyDescent="0.25">
      <c r="A26" s="10"/>
      <c r="B26" s="10"/>
      <c r="C26" s="19"/>
      <c r="D26" s="11"/>
      <c r="E26" s="19"/>
      <c r="F26" s="19"/>
      <c r="G26" s="19"/>
      <c r="H26" s="19"/>
    </row>
  </sheetData>
  <mergeCells count="16">
    <mergeCell ref="F14:H14"/>
    <mergeCell ref="F15:H15"/>
    <mergeCell ref="F16:H16"/>
    <mergeCell ref="F2:H2"/>
    <mergeCell ref="F8:H8"/>
    <mergeCell ref="F9:H9"/>
    <mergeCell ref="F10:H10"/>
    <mergeCell ref="F11:H11"/>
    <mergeCell ref="F12:H12"/>
    <mergeCell ref="F13:H13"/>
    <mergeCell ref="F7:H7"/>
    <mergeCell ref="F1:H1"/>
    <mergeCell ref="F3:H3"/>
    <mergeCell ref="F4:H4"/>
    <mergeCell ref="F5:H5"/>
    <mergeCell ref="F6:H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ТБЗ</vt:lpstr>
      <vt:lpstr>Лист2</vt:lpstr>
      <vt:lpstr>Лелик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2017-06-29T21:09:33Z</dcterms:created>
  <dcterms:modified xsi:type="dcterms:W3CDTF">2017-06-29T21:10:02Z</dcterms:modified>
</cp:coreProperties>
</file>